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030"/>
  <workbookPr defaultThemeVersion="124226"/>
  <mc:AlternateContent xmlns:mc="http://schemas.openxmlformats.org/markup-compatibility/2006">
    <mc:Choice Requires="x15">
      <x15ac:absPath xmlns:x15ac="http://schemas.microsoft.com/office/spreadsheetml/2010/11/ac" url="C:\Users\Szöllösi\Documents\Dokumentumok\Erika\2016\Füzér 32. Helytörténeti Gy\közbeszerzés\előkészítés\költségvetések\"/>
    </mc:Choice>
  </mc:AlternateContent>
  <bookViews>
    <workbookView xWindow="0" yWindow="0" windowWidth="21097" windowHeight="9700" tabRatio="820" activeTab="3"/>
  </bookViews>
  <sheets>
    <sheet name="ELŐLAP" sheetId="10" r:id="rId1"/>
    <sheet name="Általános leírás" sheetId="15" r:id="rId2"/>
    <sheet name="Összesítő-ÉPÍTÉSZET" sheetId="6" r:id="rId3"/>
    <sheet name="Építészet kv" sheetId="1" r:id="rId4"/>
    <sheet name="ELŐLAP (2)" sheetId="14" r:id="rId5"/>
    <sheet name="Összesítő-STATIKA" sheetId="11" r:id="rId6"/>
    <sheet name="Statika kv" sheetId="12" r:id="rId7"/>
  </sheets>
  <definedNames>
    <definedName name="_xlnm.Print_Titles" localSheetId="3">'Építészet kv'!$1:$7</definedName>
    <definedName name="_xlnm.Print_Titles" localSheetId="6">'Statika kv'!$1:$7</definedName>
    <definedName name="_xlnm.Print_Area" localSheetId="1">'Általános leírás'!$A$1:$J$18</definedName>
    <definedName name="_xlnm.Print_Area" localSheetId="0">ELŐLAP!$A$1:$H$45</definedName>
    <definedName name="_xlnm.Print_Area" localSheetId="4">'ELŐLAP (2)'!$A$1:$H$45</definedName>
    <definedName name="_xlnm.Print_Area" localSheetId="3">'Építészet kv'!$A$1:$J$498</definedName>
    <definedName name="_xlnm.Print_Area" localSheetId="6">'Statika kv'!$A$1:$J$67</definedName>
  </definedNames>
  <calcPr calcId="171027"/>
</workbook>
</file>

<file path=xl/calcChain.xml><?xml version="1.0" encoding="utf-8"?>
<calcChain xmlns="http://schemas.openxmlformats.org/spreadsheetml/2006/main">
  <c r="I475" i="1" l="1"/>
  <c r="J475" i="1"/>
  <c r="J474" i="1"/>
  <c r="I474" i="1"/>
  <c r="I138" i="1"/>
  <c r="J138" i="1"/>
  <c r="I137" i="1"/>
  <c r="J137" i="1"/>
  <c r="I140" i="1"/>
  <c r="J140" i="1"/>
  <c r="I141" i="1"/>
  <c r="J141" i="1"/>
  <c r="I142" i="1"/>
  <c r="J142" i="1"/>
  <c r="I135" i="1"/>
  <c r="J135" i="1"/>
  <c r="I136" i="1"/>
  <c r="J136" i="1"/>
  <c r="J134" i="1"/>
  <c r="I134" i="1"/>
  <c r="J139" i="1"/>
  <c r="I139" i="1"/>
  <c r="I128" i="1"/>
  <c r="I151" i="1"/>
  <c r="J151" i="1"/>
  <c r="I152" i="1"/>
  <c r="J152" i="1"/>
  <c r="I153" i="1"/>
  <c r="J153" i="1"/>
  <c r="J150" i="1"/>
  <c r="I150" i="1"/>
  <c r="J148" i="1"/>
  <c r="I148" i="1"/>
  <c r="J128" i="1" l="1"/>
  <c r="J488" i="1" l="1"/>
  <c r="I488" i="1"/>
  <c r="J487" i="1"/>
  <c r="I487" i="1"/>
  <c r="J483" i="1"/>
  <c r="I484" i="1"/>
  <c r="J484" i="1"/>
  <c r="I485" i="1"/>
  <c r="J485" i="1"/>
  <c r="I486" i="1"/>
  <c r="J486" i="1"/>
  <c r="I483" i="1"/>
  <c r="I479" i="1"/>
  <c r="J479" i="1"/>
  <c r="I480" i="1"/>
  <c r="J480" i="1"/>
  <c r="I481" i="1"/>
  <c r="J481" i="1"/>
  <c r="J478" i="1"/>
  <c r="I478" i="1"/>
  <c r="E448" i="1"/>
  <c r="I449" i="1"/>
  <c r="J445" i="1"/>
  <c r="E447" i="1"/>
  <c r="I447" i="1" s="1"/>
  <c r="I445" i="1"/>
  <c r="J223" i="1"/>
  <c r="I237" i="1"/>
  <c r="J237" i="1"/>
  <c r="E228" i="1"/>
  <c r="I226" i="1"/>
  <c r="I224" i="1"/>
  <c r="I223" i="1"/>
  <c r="I227" i="1"/>
  <c r="J227" i="1"/>
  <c r="E229" i="1"/>
  <c r="I241" i="1"/>
  <c r="J241" i="1"/>
  <c r="J240" i="1"/>
  <c r="I240" i="1"/>
  <c r="J239" i="1"/>
  <c r="I239" i="1"/>
  <c r="J235" i="1"/>
  <c r="J236" i="1"/>
  <c r="I236" i="1"/>
  <c r="I235" i="1"/>
  <c r="J234" i="1"/>
  <c r="I234" i="1"/>
  <c r="J233" i="1"/>
  <c r="I233" i="1"/>
  <c r="I232" i="1"/>
  <c r="E199" i="1"/>
  <c r="E209" i="1"/>
  <c r="E185" i="1"/>
  <c r="E217" i="1"/>
  <c r="E216" i="1"/>
  <c r="I177" i="1"/>
  <c r="I176" i="1"/>
  <c r="E14" i="1"/>
  <c r="E63" i="1"/>
  <c r="J64" i="1"/>
  <c r="I106" i="1"/>
  <c r="J106" i="1"/>
  <c r="I107" i="1"/>
  <c r="J107" i="1"/>
  <c r="I108" i="1"/>
  <c r="J108" i="1"/>
  <c r="I118" i="1"/>
  <c r="J118" i="1"/>
  <c r="J117" i="1"/>
  <c r="I117" i="1"/>
  <c r="I115" i="1"/>
  <c r="J115" i="1"/>
  <c r="I243" i="1"/>
  <c r="J243" i="1"/>
  <c r="I244" i="1"/>
  <c r="J244" i="1"/>
  <c r="J450" i="1"/>
  <c r="I450" i="1"/>
  <c r="J180" i="1"/>
  <c r="I180" i="1"/>
  <c r="J176" i="1"/>
  <c r="J177" i="1"/>
  <c r="I178" i="1"/>
  <c r="J178" i="1"/>
  <c r="J175" i="1"/>
  <c r="I175" i="1"/>
  <c r="I446" i="1" l="1"/>
  <c r="I448" i="1"/>
  <c r="J448" i="1"/>
  <c r="J449" i="1"/>
  <c r="J447" i="1"/>
  <c r="J226" i="1"/>
  <c r="J224" i="1"/>
  <c r="I229" i="1"/>
  <c r="J229" i="1"/>
  <c r="J238" i="1"/>
  <c r="I238" i="1"/>
  <c r="J232" i="1"/>
  <c r="I64" i="1"/>
  <c r="J446" i="1" l="1"/>
  <c r="I217" i="1" l="1"/>
  <c r="J217" i="1"/>
  <c r="E213" i="1"/>
  <c r="E214" i="1"/>
  <c r="J201" i="1"/>
  <c r="I201" i="1"/>
  <c r="J200" i="1"/>
  <c r="I200" i="1"/>
  <c r="J199" i="1"/>
  <c r="I199" i="1"/>
  <c r="J198" i="1"/>
  <c r="I198" i="1"/>
  <c r="J195" i="1"/>
  <c r="I195" i="1"/>
  <c r="J194" i="1"/>
  <c r="I194" i="1"/>
  <c r="J191" i="1"/>
  <c r="I191" i="1"/>
  <c r="J190" i="1"/>
  <c r="I190" i="1"/>
  <c r="J189" i="1"/>
  <c r="I189" i="1"/>
  <c r="J188" i="1"/>
  <c r="I188" i="1"/>
  <c r="J193" i="1"/>
  <c r="I193" i="1"/>
  <c r="J197" i="1"/>
  <c r="I197" i="1"/>
  <c r="J192" i="1"/>
  <c r="I192" i="1"/>
  <c r="J196" i="1"/>
  <c r="I196" i="1"/>
  <c r="J207" i="1"/>
  <c r="I207" i="1"/>
  <c r="J206" i="1"/>
  <c r="I206" i="1"/>
  <c r="J205" i="1"/>
  <c r="I205" i="1"/>
  <c r="J204" i="1"/>
  <c r="I204" i="1"/>
  <c r="J187" i="1"/>
  <c r="I187" i="1"/>
  <c r="J186" i="1"/>
  <c r="I186" i="1"/>
  <c r="J185" i="1"/>
  <c r="I185" i="1"/>
  <c r="J184" i="1"/>
  <c r="I184" i="1"/>
  <c r="J444" i="1"/>
  <c r="I444" i="1"/>
  <c r="J443" i="1"/>
  <c r="I443" i="1"/>
  <c r="J442" i="1"/>
  <c r="I442" i="1"/>
  <c r="I473" i="1"/>
  <c r="J473" i="1"/>
  <c r="E94" i="1"/>
  <c r="E102" i="1" s="1"/>
  <c r="J146" i="1"/>
  <c r="I146" i="1"/>
  <c r="I147" i="1"/>
  <c r="J147" i="1"/>
  <c r="I470" i="1" l="1"/>
  <c r="J470" i="1"/>
  <c r="J465" i="1"/>
  <c r="I465" i="1"/>
  <c r="I468" i="1"/>
  <c r="J468" i="1"/>
  <c r="I459" i="1"/>
  <c r="J459" i="1"/>
  <c r="E463" i="1"/>
  <c r="I463" i="1" s="1"/>
  <c r="E461" i="1"/>
  <c r="E462" i="1"/>
  <c r="I469" i="1"/>
  <c r="J116" i="1"/>
  <c r="I116" i="1"/>
  <c r="J463" i="1" l="1"/>
  <c r="J469" i="1"/>
  <c r="E49" i="1" l="1"/>
  <c r="E50" i="1"/>
  <c r="E47" i="1"/>
  <c r="E52" i="1"/>
  <c r="J52" i="1" s="1"/>
  <c r="I53" i="1"/>
  <c r="J53" i="1"/>
  <c r="I48" i="1"/>
  <c r="J48" i="1"/>
  <c r="E54" i="1" l="1"/>
  <c r="E55" i="1" s="1"/>
  <c r="I52" i="1"/>
  <c r="I51" i="1" l="1"/>
  <c r="J51" i="1"/>
  <c r="J471" i="1" l="1"/>
  <c r="I471" i="1"/>
  <c r="I143" i="1"/>
  <c r="J143" i="1"/>
  <c r="I460" i="1"/>
  <c r="J460" i="1"/>
  <c r="J461" i="1"/>
  <c r="I461" i="1"/>
  <c r="I50" i="1"/>
  <c r="J50" i="1"/>
  <c r="J209" i="1"/>
  <c r="I209" i="1"/>
  <c r="J467" i="1"/>
  <c r="I467" i="1"/>
  <c r="I464" i="1"/>
  <c r="J464" i="1"/>
  <c r="J462" i="1"/>
  <c r="I462" i="1"/>
  <c r="E86" i="1" l="1"/>
  <c r="J420" i="1" l="1"/>
  <c r="J435" i="1"/>
  <c r="I435" i="1"/>
  <c r="J434" i="1"/>
  <c r="I432" i="1"/>
  <c r="J431" i="1"/>
  <c r="I431" i="1"/>
  <c r="I430" i="1"/>
  <c r="I433" i="1"/>
  <c r="J433" i="1"/>
  <c r="I434" i="1"/>
  <c r="I436" i="1"/>
  <c r="J417" i="1"/>
  <c r="I411" i="1"/>
  <c r="J397" i="1"/>
  <c r="I397" i="1"/>
  <c r="J394" i="1"/>
  <c r="I394" i="1"/>
  <c r="J391" i="1"/>
  <c r="I391" i="1"/>
  <c r="J382" i="1"/>
  <c r="I382" i="1"/>
  <c r="J379" i="1"/>
  <c r="I379" i="1"/>
  <c r="J352" i="1"/>
  <c r="I352" i="1"/>
  <c r="J367" i="1"/>
  <c r="I367" i="1"/>
  <c r="J361" i="1"/>
  <c r="I361" i="1"/>
  <c r="J427" i="1"/>
  <c r="I427" i="1"/>
  <c r="J430" i="1"/>
  <c r="J432" i="1"/>
  <c r="J436" i="1"/>
  <c r="I420" i="1"/>
  <c r="I417" i="1" l="1"/>
  <c r="J411" i="1"/>
  <c r="J472" i="1" l="1"/>
  <c r="I472" i="1"/>
  <c r="J414" i="1"/>
  <c r="I414" i="1"/>
  <c r="J408" i="1"/>
  <c r="I408" i="1"/>
  <c r="J405" i="1"/>
  <c r="I405" i="1"/>
  <c r="J376" i="1"/>
  <c r="I376" i="1"/>
  <c r="J370" i="1"/>
  <c r="I370" i="1"/>
  <c r="J364" i="1"/>
  <c r="I364" i="1"/>
  <c r="J358" i="1"/>
  <c r="I358" i="1"/>
  <c r="J355" i="1"/>
  <c r="I355" i="1"/>
  <c r="J349" i="1"/>
  <c r="I349" i="1"/>
  <c r="J346" i="1"/>
  <c r="I346" i="1"/>
  <c r="J343" i="1"/>
  <c r="I343" i="1"/>
  <c r="J326" i="1"/>
  <c r="I326" i="1"/>
  <c r="J323" i="1"/>
  <c r="I323" i="1"/>
  <c r="J320" i="1"/>
  <c r="I320" i="1"/>
  <c r="J317" i="1"/>
  <c r="I317" i="1"/>
  <c r="J313" i="1"/>
  <c r="I313" i="1"/>
  <c r="J309" i="1"/>
  <c r="I309" i="1"/>
  <c r="J305" i="1"/>
  <c r="I305" i="1"/>
  <c r="J301" i="1"/>
  <c r="I301" i="1"/>
  <c r="J297" i="1"/>
  <c r="I297" i="1"/>
  <c r="J292" i="1"/>
  <c r="I292" i="1"/>
  <c r="J289" i="1"/>
  <c r="I289" i="1"/>
  <c r="J286" i="1"/>
  <c r="I286" i="1"/>
  <c r="J282" i="1"/>
  <c r="I282" i="1"/>
  <c r="J279" i="1"/>
  <c r="I279" i="1"/>
  <c r="J276" i="1"/>
  <c r="I276" i="1"/>
  <c r="J273" i="1"/>
  <c r="I273" i="1"/>
  <c r="J270" i="1"/>
  <c r="I270" i="1"/>
  <c r="I267" i="1"/>
  <c r="J267" i="1" l="1"/>
  <c r="J105" i="1" l="1"/>
  <c r="I105" i="1"/>
  <c r="J101" i="1"/>
  <c r="I101" i="1"/>
  <c r="J100" i="1"/>
  <c r="I100" i="1"/>
  <c r="J98" i="1"/>
  <c r="I98" i="1"/>
  <c r="I327" i="1"/>
  <c r="I328" i="1" s="1"/>
  <c r="J327" i="1"/>
  <c r="J328" i="1" s="1"/>
  <c r="I165" i="1"/>
  <c r="J165" i="1"/>
  <c r="I164" i="1"/>
  <c r="J164" i="1"/>
  <c r="E72" i="1"/>
  <c r="E73" i="1" s="1"/>
  <c r="E74" i="1" s="1"/>
  <c r="I71" i="1"/>
  <c r="J71" i="1"/>
  <c r="I163" i="1"/>
  <c r="J163" i="1"/>
  <c r="I252" i="1"/>
  <c r="J253" i="1"/>
  <c r="I253" i="1"/>
  <c r="E250" i="1"/>
  <c r="J250" i="1" s="1"/>
  <c r="E249" i="1"/>
  <c r="I161" i="1"/>
  <c r="J161" i="1"/>
  <c r="J252" i="1" l="1"/>
  <c r="I250" i="1"/>
  <c r="J27" i="1" l="1"/>
  <c r="J51" i="12"/>
  <c r="I51" i="12"/>
  <c r="I16" i="1"/>
  <c r="J16" i="1"/>
  <c r="I17" i="1"/>
  <c r="J17" i="1"/>
  <c r="I12" i="1"/>
  <c r="J12" i="1"/>
  <c r="I13" i="1"/>
  <c r="J13" i="1"/>
  <c r="J64" i="12"/>
  <c r="I64" i="12"/>
  <c r="J63" i="12"/>
  <c r="I63" i="12"/>
  <c r="J62" i="12"/>
  <c r="I62" i="12"/>
  <c r="J61" i="12"/>
  <c r="I61" i="12"/>
  <c r="J60" i="12"/>
  <c r="I60" i="12"/>
  <c r="J59" i="12"/>
  <c r="I59" i="12"/>
  <c r="J53" i="12"/>
  <c r="I53" i="12"/>
  <c r="J52" i="12"/>
  <c r="I52" i="12"/>
  <c r="J50" i="12"/>
  <c r="I50" i="12"/>
  <c r="J49" i="12"/>
  <c r="I49" i="12"/>
  <c r="J48" i="12"/>
  <c r="I48" i="12"/>
  <c r="J47" i="12"/>
  <c r="I47" i="12"/>
  <c r="J46" i="12"/>
  <c r="I46" i="12"/>
  <c r="J45" i="12"/>
  <c r="I45" i="12"/>
  <c r="J40" i="12"/>
  <c r="I40" i="12"/>
  <c r="J39" i="12"/>
  <c r="I39" i="12"/>
  <c r="J38" i="12"/>
  <c r="I38" i="12"/>
  <c r="J37" i="12"/>
  <c r="I37" i="12"/>
  <c r="J36" i="12"/>
  <c r="I36" i="12"/>
  <c r="J35" i="12"/>
  <c r="I35" i="12"/>
  <c r="J30" i="12"/>
  <c r="I30" i="12"/>
  <c r="J29" i="12"/>
  <c r="I29" i="12"/>
  <c r="J28" i="12"/>
  <c r="I28" i="12"/>
  <c r="E27" i="12"/>
  <c r="J27" i="12" s="1"/>
  <c r="J26" i="12"/>
  <c r="I26" i="12"/>
  <c r="J25" i="12"/>
  <c r="I25" i="12"/>
  <c r="J24" i="12"/>
  <c r="I24" i="12"/>
  <c r="J23" i="12"/>
  <c r="I23" i="12"/>
  <c r="J18" i="12"/>
  <c r="I18" i="12"/>
  <c r="J17" i="12"/>
  <c r="I17" i="12"/>
  <c r="J16" i="12"/>
  <c r="I16" i="12"/>
  <c r="J15" i="12"/>
  <c r="I15" i="12"/>
  <c r="J14" i="12"/>
  <c r="I14" i="12"/>
  <c r="J13" i="12"/>
  <c r="I13" i="12"/>
  <c r="J12" i="12"/>
  <c r="I12" i="12"/>
  <c r="J11" i="12"/>
  <c r="I11" i="12"/>
  <c r="J31" i="12" l="1"/>
  <c r="J65" i="12"/>
  <c r="I41" i="12"/>
  <c r="I65" i="12"/>
  <c r="I27" i="1"/>
  <c r="J54" i="12"/>
  <c r="I54" i="12"/>
  <c r="J41" i="12"/>
  <c r="I19" i="12"/>
  <c r="J19" i="12"/>
  <c r="I27" i="12"/>
  <c r="I31" i="12" s="1"/>
  <c r="B5" i="11" l="1"/>
  <c r="B4" i="11"/>
  <c r="B5" i="6"/>
  <c r="B4" i="1" s="1"/>
  <c r="B4" i="12" s="1"/>
  <c r="B4" i="6"/>
  <c r="J119" i="1" l="1"/>
  <c r="I119" i="1"/>
  <c r="J114" i="1"/>
  <c r="I114" i="1"/>
  <c r="J113" i="1"/>
  <c r="I113" i="1"/>
  <c r="J46" i="1"/>
  <c r="I46" i="1"/>
  <c r="J40" i="1"/>
  <c r="I40" i="1"/>
  <c r="J39" i="1"/>
  <c r="I39" i="1"/>
  <c r="J258" i="1"/>
  <c r="I258" i="1"/>
  <c r="J257" i="1"/>
  <c r="I257" i="1"/>
  <c r="J254" i="1"/>
  <c r="I254" i="1"/>
  <c r="J212" i="1"/>
  <c r="I212" i="1"/>
  <c r="J211" i="1"/>
  <c r="I211" i="1"/>
  <c r="J210" i="1"/>
  <c r="I210" i="1"/>
  <c r="J424" i="1"/>
  <c r="I424" i="1"/>
  <c r="J340" i="1"/>
  <c r="I340" i="1"/>
  <c r="J208" i="1"/>
  <c r="I208" i="1"/>
  <c r="I120" i="1" l="1"/>
  <c r="J120" i="1"/>
  <c r="I216" i="1"/>
  <c r="J216" i="1"/>
  <c r="J144" i="1"/>
  <c r="I144" i="1"/>
  <c r="J145" i="1"/>
  <c r="I145" i="1"/>
  <c r="J133" i="1"/>
  <c r="I133" i="1"/>
  <c r="I36" i="1"/>
  <c r="J36" i="1"/>
  <c r="I37" i="1"/>
  <c r="J37" i="1"/>
  <c r="I38" i="1"/>
  <c r="J38" i="1"/>
  <c r="J476" i="1"/>
  <c r="I476" i="1"/>
  <c r="J466" i="1"/>
  <c r="I466" i="1"/>
  <c r="J458" i="1"/>
  <c r="I458" i="1"/>
  <c r="J457" i="1"/>
  <c r="I457" i="1"/>
  <c r="J452" i="1"/>
  <c r="I452" i="1"/>
  <c r="J451" i="1"/>
  <c r="I451" i="1"/>
  <c r="J429" i="1"/>
  <c r="J437" i="1" s="1"/>
  <c r="I429" i="1"/>
  <c r="I437" i="1" s="1"/>
  <c r="J251" i="1"/>
  <c r="I251" i="1"/>
  <c r="J249" i="1"/>
  <c r="I249" i="1"/>
  <c r="J256" i="1"/>
  <c r="I256" i="1"/>
  <c r="J255" i="1"/>
  <c r="I255" i="1"/>
  <c r="J242" i="1"/>
  <c r="I242" i="1"/>
  <c r="J231" i="1"/>
  <c r="I231" i="1"/>
  <c r="J230" i="1"/>
  <c r="I230" i="1"/>
  <c r="J228" i="1"/>
  <c r="I228" i="1"/>
  <c r="J225" i="1"/>
  <c r="I225" i="1"/>
  <c r="J222" i="1"/>
  <c r="I222" i="1"/>
  <c r="J215" i="1"/>
  <c r="I215" i="1"/>
  <c r="J214" i="1"/>
  <c r="I214" i="1"/>
  <c r="J213" i="1"/>
  <c r="I213" i="1"/>
  <c r="J203" i="1"/>
  <c r="I203" i="1"/>
  <c r="J202" i="1"/>
  <c r="I202" i="1"/>
  <c r="J183" i="1"/>
  <c r="I183" i="1"/>
  <c r="J182" i="1"/>
  <c r="I182" i="1"/>
  <c r="J166" i="1"/>
  <c r="I166" i="1"/>
  <c r="J162" i="1"/>
  <c r="I162" i="1"/>
  <c r="J160" i="1"/>
  <c r="I160" i="1"/>
  <c r="J167" i="1"/>
  <c r="I167" i="1"/>
  <c r="J159" i="1"/>
  <c r="I159" i="1"/>
  <c r="J158" i="1"/>
  <c r="I158" i="1"/>
  <c r="J132" i="1"/>
  <c r="I132" i="1"/>
  <c r="J131" i="1"/>
  <c r="I131" i="1"/>
  <c r="J130" i="1"/>
  <c r="I130" i="1"/>
  <c r="J129" i="1"/>
  <c r="I129" i="1"/>
  <c r="J126" i="1"/>
  <c r="I126" i="1"/>
  <c r="J127" i="1"/>
  <c r="I127" i="1"/>
  <c r="J125" i="1"/>
  <c r="I125" i="1"/>
  <c r="J104" i="1"/>
  <c r="I104" i="1"/>
  <c r="J103" i="1"/>
  <c r="I103" i="1"/>
  <c r="J88" i="1"/>
  <c r="I88" i="1"/>
  <c r="J87" i="1"/>
  <c r="I87" i="1"/>
  <c r="J102" i="1"/>
  <c r="I102" i="1"/>
  <c r="J96" i="1"/>
  <c r="I96" i="1"/>
  <c r="J94" i="1"/>
  <c r="I94" i="1"/>
  <c r="J86" i="1"/>
  <c r="I86" i="1"/>
  <c r="J85" i="1"/>
  <c r="I85" i="1"/>
  <c r="J84" i="1"/>
  <c r="I84" i="1"/>
  <c r="J79" i="1"/>
  <c r="I79" i="1"/>
  <c r="J78" i="1"/>
  <c r="I78" i="1"/>
  <c r="J77" i="1"/>
  <c r="I77" i="1"/>
  <c r="J76" i="1"/>
  <c r="I76" i="1"/>
  <c r="J75" i="1"/>
  <c r="I75" i="1"/>
  <c r="J74" i="1"/>
  <c r="I74" i="1"/>
  <c r="J73" i="1"/>
  <c r="I73" i="1"/>
  <c r="J72" i="1"/>
  <c r="I72" i="1"/>
  <c r="J70" i="1"/>
  <c r="I70" i="1"/>
  <c r="J65" i="1"/>
  <c r="I65" i="1"/>
  <c r="J63" i="1"/>
  <c r="I63" i="1"/>
  <c r="J57" i="1"/>
  <c r="I57" i="1"/>
  <c r="J58" i="1"/>
  <c r="I58" i="1"/>
  <c r="J56" i="1"/>
  <c r="I56" i="1"/>
  <c r="J55" i="1"/>
  <c r="I55" i="1"/>
  <c r="J54" i="1"/>
  <c r="I54" i="1"/>
  <c r="J49" i="1"/>
  <c r="I49" i="1"/>
  <c r="J47" i="1"/>
  <c r="I47" i="1"/>
  <c r="J31" i="1"/>
  <c r="I31" i="1"/>
  <c r="J30" i="1"/>
  <c r="I30" i="1"/>
  <c r="J29" i="1"/>
  <c r="I29" i="1"/>
  <c r="J28" i="1"/>
  <c r="I28" i="1"/>
  <c r="J26" i="1"/>
  <c r="I26" i="1"/>
  <c r="J15" i="1"/>
  <c r="I15" i="1"/>
  <c r="J14" i="1"/>
  <c r="I14" i="1"/>
  <c r="I489" i="1" l="1"/>
  <c r="J154" i="1"/>
  <c r="I154" i="1"/>
  <c r="J489" i="1"/>
  <c r="I453" i="1"/>
  <c r="J453" i="1"/>
  <c r="J18" i="1"/>
  <c r="I218" i="1"/>
  <c r="J218" i="1"/>
  <c r="I18" i="1"/>
  <c r="I109" i="1"/>
  <c r="J109" i="1"/>
  <c r="J245" i="1"/>
  <c r="I245" i="1"/>
  <c r="I89" i="1"/>
  <c r="J89" i="1"/>
  <c r="I80" i="1"/>
  <c r="J80" i="1"/>
  <c r="J168" i="1"/>
  <c r="I168" i="1"/>
  <c r="J259" i="1"/>
  <c r="I259" i="1"/>
  <c r="I41" i="1"/>
  <c r="J41" i="1"/>
  <c r="J32" i="1"/>
  <c r="I32" i="1"/>
  <c r="B3" i="1"/>
  <c r="B3" i="12" s="1"/>
  <c r="I66" i="1"/>
  <c r="J66" i="1"/>
  <c r="J59" i="1"/>
  <c r="I59" i="1"/>
  <c r="E17" i="11" l="1"/>
  <c r="D17" i="11"/>
  <c r="D31" i="6" l="1"/>
  <c r="E31" i="6"/>
  <c r="D18" i="11"/>
  <c r="D19" i="11" s="1"/>
  <c r="D20" i="11" s="1"/>
  <c r="D32" i="6" l="1"/>
  <c r="D33" i="6" s="1"/>
  <c r="D34" i="6" s="1"/>
</calcChain>
</file>

<file path=xl/sharedStrings.xml><?xml version="1.0" encoding="utf-8"?>
<sst xmlns="http://schemas.openxmlformats.org/spreadsheetml/2006/main" count="1228" uniqueCount="680">
  <si>
    <t>39-003-21.6</t>
  </si>
  <si>
    <t>Szerelőbeton készítése 5 cm vastagságban, C-10-24/kk (C 12/15-XC2-XF1-24-F3) minőségű betonból</t>
  </si>
  <si>
    <t>Betonpumpa költsége</t>
  </si>
  <si>
    <t>M23-003-1.1.1</t>
  </si>
  <si>
    <t>M23-003-1.1.3</t>
  </si>
  <si>
    <t>31-011-3.3.2.1</t>
  </si>
  <si>
    <t>31-017-3.3.2.1</t>
  </si>
  <si>
    <t>31-021-4.3.2.1</t>
  </si>
  <si>
    <t>31-021-5.3.2.1</t>
  </si>
  <si>
    <t>Taréjgerinc készítése a rendszerhez tartozó kúpelemmel, gerincalátéttel</t>
  </si>
  <si>
    <t>M47-012-31.3.1-0000000</t>
  </si>
  <si>
    <t>47-013-35.3.1-0314435</t>
  </si>
  <si>
    <t>43. BÁDOGOZÁS</t>
  </si>
  <si>
    <t>Technológiai szigetelés; Alátét- és elválasztó rétegek beépítése, PE fólia  egy rétegben, átlapolással, rögzítés nélkül, vízszintes felületen úsztató réteg felett, falra felvezetve</t>
  </si>
  <si>
    <t>Vizes helyiségek burkolat alatti üzemivíz elleni szigetelése, pl : Mapei Mapelastic vékony kent szigetelés + alapozó , hajlaterősítéssel</t>
  </si>
  <si>
    <t>TÉTELES TERVEZŐI KÖLTSÉGVETÉS</t>
  </si>
  <si>
    <t>ÉPÍTÉSZETI MUNKÁIHOZ</t>
  </si>
  <si>
    <t>Ssz.</t>
  </si>
  <si>
    <t>Tételszám</t>
  </si>
  <si>
    <t>ÉPÍTÉSZETI ÉS TARTÓSZERKEZETI BONTÁSOK</t>
  </si>
  <si>
    <t>21-011-11.8</t>
  </si>
  <si>
    <t>21-011-12</t>
  </si>
  <si>
    <t>31-000-12.3</t>
  </si>
  <si>
    <t>33-063-21.1.2</t>
  </si>
  <si>
    <t>35-000-5.3</t>
  </si>
  <si>
    <t>K</t>
  </si>
  <si>
    <t>15-012-23.1-0023683</t>
  </si>
  <si>
    <t>15-012-24.2.3</t>
  </si>
  <si>
    <t>15-012-37</t>
  </si>
  <si>
    <t>15-016-2.5-0023128</t>
  </si>
  <si>
    <t>M21-003-8.1.1.1.3</t>
  </si>
  <si>
    <t>M21-011-1.2.1</t>
  </si>
  <si>
    <t>21-004-5.1.1.1</t>
  </si>
  <si>
    <t>21-011-7.2-0120123</t>
  </si>
  <si>
    <t>21-008-2.1.3</t>
  </si>
  <si>
    <t>31-031-2.2.1</t>
  </si>
  <si>
    <t>31-031-2.2.2</t>
  </si>
  <si>
    <t>31-032-1.3.2-0212511</t>
  </si>
  <si>
    <t>31-032-1.4-0212517</t>
  </si>
  <si>
    <t>31-032-1.5-0212515</t>
  </si>
  <si>
    <t>M31-001-2-0451503</t>
  </si>
  <si>
    <t>31-001-1.2.2-0220668</t>
  </si>
  <si>
    <t>M32-002-1.1.1.2</t>
  </si>
  <si>
    <t xml:space="preserve"> 1.1</t>
  </si>
  <si>
    <t xml:space="preserve"> 1.2</t>
  </si>
  <si>
    <t xml:space="preserve"> 1.3</t>
  </si>
  <si>
    <t xml:space="preserve"> 1.4</t>
  </si>
  <si>
    <t xml:space="preserve"> 1.5</t>
  </si>
  <si>
    <t xml:space="preserve"> 1.6</t>
  </si>
  <si>
    <t xml:space="preserve"> 1.7</t>
  </si>
  <si>
    <t xml:space="preserve"> 2.1</t>
  </si>
  <si>
    <t xml:space="preserve"> 2.2</t>
  </si>
  <si>
    <t xml:space="preserve"> 2.3</t>
  </si>
  <si>
    <t>Felület-előkészítés alapfelület előkészítése (kellősítése) tapadóhíddal, a gyártó előírása alapján felhordva, 1 rétegben, pl :  LB-Knauf KONTAKT ZE/Tapadóhíd cementesztrichhez</t>
  </si>
  <si>
    <t>Felület-előkészítés fóliaterítés csúsztató vagy úsztatórétegre kerülő esztrichek készítését megelőzően, egy rétegben , pl : LB-Knauf Választófólia</t>
  </si>
  <si>
    <t xml:space="preserve">Felület-előkészítés dilatációs sáv kialakítása falak és egyéb felmenő szerkezetek mentén, az esztrichréteg késztését megelőzően, 0,5 -1,5 cm szélességben, pl :  LB-Knauf Dilatációs szalag </t>
  </si>
  <si>
    <t xml:space="preserve">fm     </t>
  </si>
  <si>
    <t xml:space="preserve">44; 45. HOMLOKZATI NYÍLÁSZÁRÓK ELHELYEZÉSE </t>
  </si>
  <si>
    <t>36-001-2.1-0550040</t>
  </si>
  <si>
    <t>Faldörzsölés vakoló cementes mészhabarccsal vízszigetelés alatt</t>
  </si>
  <si>
    <t xml:space="preserve"> 8.1</t>
  </si>
  <si>
    <t xml:space="preserve"> 8.2</t>
  </si>
  <si>
    <t xml:space="preserve"> 8.3</t>
  </si>
  <si>
    <t>39. SZÁRAZÉPÍTÉS</t>
  </si>
  <si>
    <t xml:space="preserve">db     </t>
  </si>
  <si>
    <t>m</t>
  </si>
  <si>
    <t>Külsőtéri  faburkolatok UV álló lazúros felületkezelése</t>
  </si>
  <si>
    <t>48-007-1.1.2-0092004</t>
  </si>
  <si>
    <t xml:space="preserve">Készül : </t>
  </si>
  <si>
    <t xml:space="preserve">Betonacél helyszíni szerelése  függőleges vagy vízszintes tartószerkezetbe, bordás betonacélból, 6-22 mm átmérő között, bordás betonacél, szálban, B60.50  </t>
  </si>
  <si>
    <t>h=1,00 m</t>
  </si>
  <si>
    <t>h=1,25 m</t>
  </si>
  <si>
    <t>h=1,50 m</t>
  </si>
  <si>
    <t>h=2 m</t>
  </si>
  <si>
    <t>h=2,25 m</t>
  </si>
  <si>
    <t>h=2,5 m</t>
  </si>
  <si>
    <t>Teherhordó és kitöltő falazat, égetett agyag-kerámia termékekből, nyílásbefalazás, nyílásszűkítés vagy kisebb falpótlások, 250 mm és ennél vastagabb falban csorbázatvéséssel, Kisméretű tömör tégla 250x120x65 mm I.o. Hf5-mc, falazó, cementes mészhabarcs</t>
  </si>
  <si>
    <t>db</t>
  </si>
  <si>
    <t>Deszkázás bádogfedés alá, síkfolytonos kivitelben, 2,5 cm vasagságban</t>
  </si>
  <si>
    <t>fm</t>
  </si>
  <si>
    <t>42-002-2.1.2.1-0512057</t>
  </si>
  <si>
    <t>Tétel szövege</t>
  </si>
  <si>
    <t>Menny.</t>
  </si>
  <si>
    <t>Egység</t>
  </si>
  <si>
    <t>Anyag egységár</t>
  </si>
  <si>
    <t>Díj egységre</t>
  </si>
  <si>
    <t>Anyag összesen</t>
  </si>
  <si>
    <t>Díj    összesen</t>
  </si>
  <si>
    <t>Építési törmelék konténeres elszállítása, lerakása, lerakóhelyi díjjal</t>
  </si>
  <si>
    <t xml:space="preserve">m3     </t>
  </si>
  <si>
    <t>Munkahelyi depóniából építési törmelék konténerbe rakása,  kézi erővel, önálló munka esetén elszámolva, konténer szállítás nélkül</t>
  </si>
  <si>
    <t xml:space="preserve">m2     </t>
  </si>
  <si>
    <t>47. FELÜLETKÉPZÉS</t>
  </si>
  <si>
    <t>48. SZIGETELÉS</t>
  </si>
  <si>
    <t>m2</t>
  </si>
  <si>
    <t>klt</t>
  </si>
  <si>
    <t>Kéményfalazó állvány készítése ferde tetőn, pallóterítéssel, korláttal, lábdeszkával, 5 m˛/db munkaszint felületig</t>
  </si>
  <si>
    <t>Guruló állvány, 2,50x1,50 m-es járólappal, 12,0 m járólapmagasság, 2,00 kN/m2 terhelhetőséggel</t>
  </si>
  <si>
    <t>Piperetakarítás átadás előtt / nettó m2-re vetítve</t>
  </si>
  <si>
    <t>Festés előtti padlóburkolat védelme ( pl : hullámpapírral )</t>
  </si>
  <si>
    <t>Festés előtti nyílászárók védelme</t>
  </si>
  <si>
    <t>Fejtett föld felrakása szállítóeszközre, géppel, talajosztály I-IV. és elszállítása lerakóhelyre</t>
  </si>
  <si>
    <t>KÉSZÜLT :</t>
  </si>
  <si>
    <t>Munkanem megnevezése</t>
  </si>
  <si>
    <t>Anyag összege</t>
  </si>
  <si>
    <t>Díj összege</t>
  </si>
  <si>
    <t>Építészeti  és tartószerkezeti bontások</t>
  </si>
  <si>
    <t>Állványozás</t>
  </si>
  <si>
    <t>Takarítás</t>
  </si>
  <si>
    <t>Földmunka</t>
  </si>
  <si>
    <t>Helyszíni beton és vasbeton munka</t>
  </si>
  <si>
    <t>Falazás és egyéb kőművesmunkák</t>
  </si>
  <si>
    <t>Szárazépítés</t>
  </si>
  <si>
    <t>Burkolás belső térben</t>
  </si>
  <si>
    <t>Burkolás külső térben</t>
  </si>
  <si>
    <t>Felületképzés</t>
  </si>
  <si>
    <t>Szigetelés</t>
  </si>
  <si>
    <t>Nettó anyag és díj összesen :</t>
  </si>
  <si>
    <t>Nettó anyag + díj összesen :</t>
  </si>
  <si>
    <t>ÁFA 27 %</t>
  </si>
  <si>
    <t>Bruttó anyag + díj összesen :</t>
  </si>
  <si>
    <t xml:space="preserve">Homlokzati nyílászárók elhelyezése </t>
  </si>
  <si>
    <t xml:space="preserve">Belső nyílászárók elhelyezése </t>
  </si>
  <si>
    <t>Ssz</t>
  </si>
  <si>
    <t>Födémszerkezet csapos gerendafödém szerkezet bontása</t>
  </si>
  <si>
    <t>m3</t>
  </si>
  <si>
    <t>23. SÍKALAPOZÁS</t>
  </si>
  <si>
    <t>23-003-2-0112210</t>
  </si>
  <si>
    <t>23-003-11.1-0112210</t>
  </si>
  <si>
    <t>M31-002-1.1.1-2</t>
  </si>
  <si>
    <t>33-011-1.1.1.4.1.1.1-2110002</t>
  </si>
  <si>
    <t>33-091-1.1.1-1110002</t>
  </si>
  <si>
    <t>M35-001-1.1-0680041</t>
  </si>
  <si>
    <t>35-004-1.2</t>
  </si>
  <si>
    <t>35-004-1.3</t>
  </si>
  <si>
    <t>35-004-1.6</t>
  </si>
  <si>
    <t>M36-004-1.1.1.1.1-0415694</t>
  </si>
  <si>
    <t>36-004-1.1.1.1.1-0415687</t>
  </si>
  <si>
    <t>36-004-1.1.2.1.2-0515700</t>
  </si>
  <si>
    <t>36-012-2.1.1.1-0414891</t>
  </si>
  <si>
    <t>36-012-3-0415954</t>
  </si>
  <si>
    <t>39-001-3.1.2-0210200</t>
  </si>
  <si>
    <t>39-003-21.3</t>
  </si>
  <si>
    <t>39-003-21.4</t>
  </si>
  <si>
    <t>39-003-21.5</t>
  </si>
  <si>
    <t>39-003-1.2.1.1.1-2120012</t>
  </si>
  <si>
    <t>39-003-1.2.1.1.1-2120020</t>
  </si>
  <si>
    <t>43-003-4.1.2.2-0993249</t>
  </si>
  <si>
    <t>M44-001-2.2.1-000000001</t>
  </si>
  <si>
    <t xml:space="preserve"> 3.1</t>
  </si>
  <si>
    <t xml:space="preserve"> 3.2</t>
  </si>
  <si>
    <t>48-002-1.1.1.1.1-0099003</t>
  </si>
  <si>
    <t>48-002-1.2.1.1.2-0099010</t>
  </si>
  <si>
    <t>48-007-41.1.1.1.2-0093620</t>
  </si>
  <si>
    <t>48-005-1.41.1.1-0414959</t>
  </si>
  <si>
    <t>48-007-41.1.5.2-0113030</t>
  </si>
  <si>
    <t>48-004-1.1.2.1.1-0095372</t>
  </si>
  <si>
    <t>21-004-5.1.1.2</t>
  </si>
  <si>
    <t>21-004-4.2.2-0120601</t>
  </si>
  <si>
    <t>16. TAKARÍTÁS</t>
  </si>
  <si>
    <t>21. FÖLDMUNKA</t>
  </si>
  <si>
    <t>M21-003-11.2.1</t>
  </si>
  <si>
    <t>31. HELYSZÍNI BETON ÉS VB MUNKA</t>
  </si>
  <si>
    <t>Ereszdeszkázás, síkfolytonos kivitelben, 2,5 cm vasagságban, ereszlemez alá</t>
  </si>
  <si>
    <t>Homlokdeszka felszerelése, léctagozattal</t>
  </si>
  <si>
    <t>35. ÁCSMUNKA</t>
  </si>
  <si>
    <t>36-002-2-0412851</t>
  </si>
  <si>
    <t>Beton alapozók felhordása, betonkontakt</t>
  </si>
  <si>
    <t>M36-003-1.1.1.1.1-0414710</t>
  </si>
  <si>
    <t>Oldalfalvakolat készítése, kézi vagy gépi felhordással, zsákos kiszerelésű szárazhabarcsból, sima, normál mész-cement vakolat, 1,5 cm vastagságban, alapvakolat, anyagában símítható, a szükséges helyeken vakolóprofilok alkalmazásával, belső térben, beton és tégla felületen</t>
  </si>
  <si>
    <t>M36-003-2.1.1.1.1-0414710</t>
  </si>
  <si>
    <t xml:space="preserve">Tömörítés bármely tömörítési osztályban gépi erővel, nagy felületen, tömörségi fok: 95% , külső térben, nagy felületen </t>
  </si>
  <si>
    <t>62-002-1.4.2-0610701</t>
  </si>
  <si>
    <t>M62-003-31.2-0617864</t>
  </si>
  <si>
    <t>48-007-21.21.1-4110166</t>
  </si>
  <si>
    <t>M43-003-1.1.1.1-0987015</t>
  </si>
  <si>
    <t>43-002-1.1-0147282</t>
  </si>
  <si>
    <t>43-002-11.1-0147321</t>
  </si>
  <si>
    <t>Ereszszegély szerelése, beszellőzősáv takarása horganyzott acél perforált lemezzel</t>
  </si>
  <si>
    <t>35-002-4.3-0110279</t>
  </si>
  <si>
    <t>35-003-1.1-0410024</t>
  </si>
  <si>
    <t>35-003-1.6</t>
  </si>
  <si>
    <t>35-003-3-0410051</t>
  </si>
  <si>
    <t xml:space="preserve">Gerincléc elhelyezése gerincléctartóra, taréjgerincgerincképzésnél </t>
  </si>
  <si>
    <t xml:space="preserve">41. TETŐFEDÉS </t>
  </si>
  <si>
    <t>M41-003-21.2-0115161</t>
  </si>
  <si>
    <t>41-003-29.3-0115318</t>
  </si>
  <si>
    <t>1.</t>
  </si>
  <si>
    <t>Előregyártott épületszerkezetek elhelyezése</t>
  </si>
  <si>
    <t>Ácsmunka</t>
  </si>
  <si>
    <t>MUNKANEM összesen :</t>
  </si>
  <si>
    <t>44, 45, 46 BELSŐ NYÍLÁSZÁRÓK ELHELYEZÉSE</t>
  </si>
  <si>
    <t>Síkalapozás</t>
  </si>
  <si>
    <t>Tetőfedés</t>
  </si>
  <si>
    <t>Bádogozás</t>
  </si>
  <si>
    <t>33. FALAZÁS ÉS EGYÉB KŐMŰVES MUNKA</t>
  </si>
  <si>
    <t>Új padlószerkezeti  rétegének földkiemelése belső térben, kihordása épületből depóniába</t>
  </si>
  <si>
    <t>UA 100 erősborda beépítése GK falba szaniterek, kapaszkodók stb rögzítéséhez</t>
  </si>
  <si>
    <t>15-001-2.1.2</t>
  </si>
  <si>
    <t>Talpgerenda vagy sávalap zsaluzása, kétoldali falzsaluval</t>
  </si>
  <si>
    <t>15-002-1.2.2.1</t>
  </si>
  <si>
    <t>Vasbeton fal kétoldali zsaluzása, fém zsaluzattal</t>
  </si>
  <si>
    <t>15-002-1.2.3.3</t>
  </si>
  <si>
    <t>Koszorú zsaluzása párkány nélkül</t>
  </si>
  <si>
    <t>15-004-1.1.2.1</t>
  </si>
  <si>
    <t>Sík födémlemez zsaluzása alátámasztó állvánnyal, 4,00 m magasságig</t>
  </si>
  <si>
    <t>15-005-1.1.2.1</t>
  </si>
  <si>
    <t>Lépcső zsaluzása alátámasztó állvánnyal, tagozattal vagy tagozat nélkül</t>
  </si>
  <si>
    <t>15. ZSALUZÁS ÉS ÁLLVÁNYOZÁS</t>
  </si>
  <si>
    <t>32. ELŐREGYÁRTOTT ÉPÜLETSZERKEZETEK ELHELYEZÉSE</t>
  </si>
  <si>
    <t>Vasalat : gyártmány szerint</t>
  </si>
  <si>
    <t>Névleges mérete : 90 / 210 cm</t>
  </si>
  <si>
    <t>M45-001-2.1.1-000000001</t>
  </si>
  <si>
    <t>42-042-6.1.2.2-1311154</t>
  </si>
  <si>
    <t>42-091-1.4</t>
  </si>
  <si>
    <t>43-002-1.1-0147122</t>
  </si>
  <si>
    <t>43-003-1.1.1.1-0993144</t>
  </si>
  <si>
    <t>43-003-7.1.1.2-0995016</t>
  </si>
  <si>
    <t>43-003-8.1.1-0993109</t>
  </si>
  <si>
    <t>15.  ÁLLVÁNYOZÁS</t>
  </si>
  <si>
    <t>31-030-11.1.1.1-0121111</t>
  </si>
  <si>
    <t>37-001-2.1-0110001</t>
  </si>
  <si>
    <t>37-001-2.2-0110001</t>
  </si>
  <si>
    <t>37-091-5</t>
  </si>
  <si>
    <t>KÖLTSÉGVETÉS MUNKANEM ÖSSZESÍTŐ</t>
  </si>
  <si>
    <t>KÉSZÜLT A BUDAPEST, X., FÜZÉR UTVA 32. / HRSZ : 39003 / SZÁM ALATT LÉTESÍTENDŐ</t>
  </si>
  <si>
    <t>BUDAPEST, KŐBÁNYA HELYTÖRTÉNETI GYŰJTEMÉNY TERVEZETT ELHELYEZÉSÉT SZOLGÁLÓ ÉPÜLET</t>
  </si>
  <si>
    <t>Ideiglenes melléklétesítmények, felvonulási költségek</t>
  </si>
  <si>
    <t>TARTÓSZERKEZETI MUNKÁIHOZ</t>
  </si>
  <si>
    <t>M35</t>
  </si>
  <si>
    <t>Fagerenda kibontása, 
(4 db 6 fm hosszú, acél nyíláskiváltás helyén)</t>
  </si>
  <si>
    <t>Vasbeton köpenyezés egyoldali falzsaluzata</t>
  </si>
  <si>
    <t>Födém aládúcolása, megtámasztása betonozás idejére</t>
  </si>
  <si>
    <t>Fóliaterítés fafödémre, L1 vasbeton lemez alá</t>
  </si>
  <si>
    <t>M21-003</t>
  </si>
  <si>
    <t>Földkiemelés pincében falköpeny készítéséhez 11-37 cm magasságban, dúcolatlan árok, szakaszosan kiemelve, kihordása depóniába</t>
  </si>
  <si>
    <t>Földkiemelés pincében falköpenykészítéséshez 0,99-2,91 m magasságban, dúcolt "árok", szakaszosan kiemelve, "dúcolattal", megtámasztással együtt, kihordása depóniába</t>
  </si>
  <si>
    <t xml:space="preserve">Földvisszatöltés a helyszínen lévő földből, kézi erővel, kiegészítő kézi munkával, tömörítve, tömörségi fok : 95 % </t>
  </si>
  <si>
    <t>Sávalapok készítése földpartok közé vagy zsaluzatba, C30/37-16-XD2-F2 minőségű betonból</t>
  </si>
  <si>
    <t>Vasbeton talpgerenda készítése C30/37-16-XD2-F2 minőségű betonból</t>
  </si>
  <si>
    <t>Vasbeton falköpenyezés készítése C30/37-16-XD2-F2 menőségű betonból</t>
  </si>
  <si>
    <t>Alapfalak letisztítása földtől és szennyeződéstől, falköpenyezés csatlakoztatásához</t>
  </si>
  <si>
    <t>to</t>
  </si>
  <si>
    <t>Vasbeton falak készítése C16/20-16-X0-F2 min. betonból szivattyús technológiával</t>
  </si>
  <si>
    <t>Vasbeton koszorúk készítése min. C16/20-16-X0-F2  min. betonból szivattyús technológiával.</t>
  </si>
  <si>
    <t>Vasbeton födémlemezek készítése min. C25/30-16-X0-F2 min. betonból szivattyús technológiával.</t>
  </si>
  <si>
    <t>Vasbeton lépcsőkarok készítése min. C16/20-16-X0-F2 min. betonból szivattyús technológiával.</t>
  </si>
  <si>
    <t>Előregyártott azonnal terhelhető nyílásáthidaló  elhelyezése, tartószerkezetre,  a teherhordó falváll előkészítésével,égetett agyag-kerámia köpenyes nyílásáthidaló POROTHERM A-12 kerámia burkolatú nyílásáthidaló</t>
  </si>
  <si>
    <t xml:space="preserve">Feltöltések alap- és lábazati falak közé és alagsori vagy alá nem pincézett földszinti padozatok alá, az anyag szétterítésével, mozgatásával, kézi döngöléssel, osztályozatlan kavicsból, nyers homokos bányakavics, tömörítéssel </t>
  </si>
  <si>
    <t>Tükörkészítés tömörítés nélkül, sík felületen gépi erővel, kiegészítő kézi munkával talajosztály: I-IV., belső térben beton aljzat alatt</t>
  </si>
  <si>
    <t>Vasalt aljzat betonozása; C30/37-16-XD2-F2 minőségű betonból) minőségű betonból, 15 cm vastagságban. Külön költségelve a betonacél háló ! Betonacél kimutatásban !</t>
  </si>
  <si>
    <t>Geotextília fektetése vasaltaljzat alá</t>
  </si>
  <si>
    <t>Utólagos nyíláskiváltás készítése , melegen hengerelt acélgerendák elhelyezése csomóponti kötéssel, vízszintes tartószerkezetbe, kézi erővel, "U" - szelvényű idomacélból, 50-240 mm között, RST 37-2, korrózióvédelmi alapmázolással ellátva, a szükséges alátámasztó és segédszerkezetekkel együtt kompletten, U szelvényű , 200 mm</t>
  </si>
  <si>
    <t>Felár betonacél szerelésére, meglévő alapfalak tüskézése vasbeton köpeny csatlakoztatásához, betonacél tüskék elhelyezése ( 291 m2-en )</t>
  </si>
  <si>
    <t>Vasbeton lemez kiszellőztetése középfőfalnál, d=110 mm védőcső elhelyezése 1 m-ként, fúrásssal</t>
  </si>
  <si>
    <t>Zsaluzás és állványozás</t>
  </si>
  <si>
    <t>Védőtető készítése, homlokzati keretállványra elhelyezve, utcai homlokzaton</t>
  </si>
  <si>
    <t>Védőtetőváz befedése, szigetelőlemezzel, utcai homlokzaton</t>
  </si>
  <si>
    <t>M15-012-11.1</t>
  </si>
  <si>
    <t>Homlokzati csőállvány állítása állványcsőből, szintenkénti pallóterítéssel, korlát- és lábdeszkával, kétlábas, 0,60-0,90 m padlószélességgel, munkapadló távolság 2,00 m, 2,00 kN/m˛ terhelhetőséggel, feljárókkal, védőfüggönnyel, utcai homlokzaton</t>
  </si>
  <si>
    <t>Homlokzati csőállvány állítása állványcsőből, szintenkénti pallóterítéssel, korlát- és lábdeszkával, kétlábas, 0,60-0,90 m padlószélességgel, munkapadló távolság 2,00 m, 2,00 kN/m˛ terhelhetőséggel, feljárókkal, udvari homlokzaton</t>
  </si>
  <si>
    <t>Pince kitakarítása kivitelezés megkezdése előtt, törmelék elszállítással ( a helyszíni bejáráson tapasztaltak alapján )</t>
  </si>
  <si>
    <t>Padlás kitakarítása kivitelezés megkezdése előtt, törmelék elszállítással  ( a helyszíni bejáráson tapasztaltak alapján )</t>
  </si>
  <si>
    <t>Tetőfedés CREATON DOMINO tetőcseréppel, hálósan rakva, englóbozott  natúr vörös színben, a rendszerhez tartozó alap-, szegély és szellőzőcserép alkalmazásával</t>
  </si>
  <si>
    <t>A rendszerhez tartozó alumínium hófogórács felszerelése, alumínium rácstartóval, 3 sorban</t>
  </si>
  <si>
    <t>A rendszerhez tartozó, 45*55 cm-es tetőkibúvó elhelyezése</t>
  </si>
  <si>
    <t>Függőereszcsatorna szerelése, félkörszelvényű, bármilyen kiterített szélességben, mínősített ötvözött horganylemezből RHEINZINK patina-pro felület,  33-as ereszcsatorna, a redszerhez tartozó kiegésztő elemekkel  /csatornatartó, dilatációs elem, végzáró, lombkosár/</t>
  </si>
  <si>
    <t>Függőereszcsatorna szerelése, négyszögszelvényű, bármilyen kiterített szélességben, mínősített ötvözött horganylemezből, RHEINZINK patina-pro felület  0,70 mm, a redszerhez tartozó kiegésztő elemekkel  /csatornatartó, dilatációs elem, végzáró, lombkosár/</t>
  </si>
  <si>
    <t>Lefolyócső szerelése kör keresztmetszettel, bármilyen kiterített szélességgel, mínősített ötvözött horganylemezből RHEINZINK patina-pro felület, 120-as lefolyócső,  0,70 mm/m, körszelvényű a redszerhez tartozó kiegésztő elemekkel /csatornatartó, könyökidom, stb /</t>
  </si>
  <si>
    <t>Cseppentőszegély elhelyezése ereszcsatornánál, szaruzatra rögzítve, tetőszegély</t>
  </si>
  <si>
    <t xml:space="preserve">Ereszszegély szerelése keményhéjalású tetőhöz, mínősített ötvözött horganylemezből,  TITÁNZINK minőségű ötvözött horganylemezből, 0,70 mm vtg., felületű, Ksz: 40 cm </t>
  </si>
  <si>
    <t>Hajlatbádogozás egyenes kivitelben, mínősített ötvözött horganylemezből, TITÁN ZINC minőségű ötvözött horganylemezből, 0,75 mm vtg., Ksz: 80 cm</t>
  </si>
  <si>
    <t>Kéményszegély szerelése tetőhöz,, mínősített ötvözött horganylemezből, TITÁN ZINC minőségű ötvözött horganylemezből, 0,75 mm vtg., Ksz: 40 cm</t>
  </si>
  <si>
    <t>Hajlatbádogozás korcolt kivitelben, kiselemes vagy táblás tetőfedő rendszerhez, egyenes kivitelben, mínősített ötvözött horganylemezből, TITÁN ZINC minőségű ötvözött horganylemezből, 0,7 mm vtg., Ksz: 80 cm, standard felületű</t>
  </si>
  <si>
    <t>A rendszerhez tartozó, 150*25 cm-es  alumínium kéményseprő járdarács garnitúra elhelyezése</t>
  </si>
  <si>
    <t xml:space="preserve">A rendszerhez tartozó, 80*25 cm-es rövidített alumínium kéményseprő tetőlépcső garnitúra elhelyezése </t>
  </si>
  <si>
    <t>A rendszerhez tartozó csatorna szellőzőgarnitúra kivezetőcserép elhelyezése, rugalmas csőcsatlakozóval, kerámia csatornaszellőző cserép (héjalás típusához tartozó gyártmány kiegészítő elem  (Creaton-domino Signum-A NW100), 
gépészeti terven megjelölt csatornaszellőző csövek kivezetéséhez csatlakozóan)</t>
  </si>
  <si>
    <t>M35-001-1.1-0680042</t>
  </si>
  <si>
    <t>Páraáteresztő alátétfólia terítése 15 cm-es átfedéssel (ellenléc külön tételben számolandó) öntapadó szegéllyel folytonosítva, páraáteresztő, vízzáró alátétfólia, PP erősítéssel, öntapadó ragasztó szegéllyel</t>
  </si>
  <si>
    <t>Fa tetőtéri ablak, válogatott fenyőből, rétegragasztott tokkal, szárnnyal, középső vagy alsó tengely körül nyíló, beépített résszellőzővel vagy szellőzőnyílással, alumínium külső borítással, több lakkréteggel felületkezelve, pl : VELUX GLL 1055B FK06 Standard Plus
magas parapet miatt alsó kilinccsel,
külső oldali árnyékoló rolóval, 68 / 118 cm méretben</t>
  </si>
  <si>
    <t>M44-007-1.1.1.2.2-0171206</t>
  </si>
  <si>
    <t>Deszkázás gyalult, síkfolytonos deszkával, ereszaljon</t>
  </si>
  <si>
    <r>
      <t xml:space="preserve">Külső fal; homlokzati fal utólagos hőszigetelése, falazott vagy monolit vasbeton szerkezeten, </t>
    </r>
    <r>
      <rPr>
        <u/>
        <sz val="10"/>
        <rFont val="Times New Roman"/>
        <family val="1"/>
        <charset val="238"/>
      </rPr>
      <t xml:space="preserve"> függőleges felületen, lábazati falon,</t>
    </r>
    <r>
      <rPr>
        <sz val="10"/>
        <rFont val="Times New Roman"/>
        <family val="1"/>
        <charset val="238"/>
      </rPr>
      <t xml:space="preserve"> vékonyvakolat alatti méretstabil extrudált polisztirolhab lemezzel ragasztva, dübelezve, élvédőzve</t>
    </r>
  </si>
  <si>
    <t>Austrotherm Expert vagy vele azonos minőségű hőszigetelő lemez, vastagság: 80 mm</t>
  </si>
  <si>
    <r>
      <t xml:space="preserve">Külső fal; homlokzati fal utólagos hőszigetelése, falazott vagy monolit vasbeton szerkezeten, </t>
    </r>
    <r>
      <rPr>
        <u/>
        <sz val="10"/>
        <rFont val="Times New Roman"/>
        <family val="1"/>
        <charset val="238"/>
      </rPr>
      <t xml:space="preserve"> függőleges felületen, lábazati falon,</t>
    </r>
    <r>
      <rPr>
        <sz val="10"/>
        <rFont val="Times New Roman"/>
        <family val="1"/>
        <charset val="238"/>
      </rPr>
      <t xml:space="preserve"> földben, szigetelés védelemmel</t>
    </r>
  </si>
  <si>
    <t>Austrotherm Expert vagy vele azonos minőségű hőszigetelő lemez, vastagság: 80 mm + felületszivárgó lemez</t>
  </si>
  <si>
    <t>Austrotherm Expert vagy vele azonos minőségű hőszigetelő lemez, vastagság: 50 mm + felületszivárgó lemez</t>
  </si>
  <si>
    <t>Szellőző, falszárító felújító vakolat készítése, alacsony és közepes só és nedvességtartalom esetén, kézi felhordással, szárazhabarcsból, 2 cm vastagságban</t>
  </si>
  <si>
    <t>Falszárító, felújitó vakolaton simítóvakolat készítése,  1 cm vastagságig</t>
  </si>
  <si>
    <t>Vakolás belső térben</t>
  </si>
  <si>
    <t>Homlokzati felületképzések és utólagos homlokzat hőszigetelés</t>
  </si>
  <si>
    <t>36.1 VAKOLÁS BELSŐ TÉRBEN</t>
  </si>
  <si>
    <t>M36-004-1.1.1.1.1.1</t>
  </si>
  <si>
    <t xml:space="preserve"> 4.1</t>
  </si>
  <si>
    <t xml:space="preserve"> 4.2</t>
  </si>
  <si>
    <t xml:space="preserve">Vakolatjavítás homlokzaton, húzott zárópárkányokon és átfestése </t>
  </si>
  <si>
    <t>hely</t>
  </si>
  <si>
    <t>Ablak- vagy szemöldökpárkány mínősített ötvözött horganylemezből, TITÁN ZINK minőségű ötvözött horganylemezből, 0,70 mm vtg., standard felületű,  patina pro felületű, Ksz: 30 cm, vízzáró tömítéssel</t>
  </si>
  <si>
    <t xml:space="preserve"> Meglévő homlokzati nyílászárók felújítása</t>
  </si>
  <si>
    <r>
      <t xml:space="preserve">Konszignációs jele:  </t>
    </r>
    <r>
      <rPr>
        <b/>
        <sz val="10"/>
        <rFont val="Times New Roman"/>
        <family val="1"/>
        <charset val="238"/>
      </rPr>
      <t>KF01</t>
    </r>
  </si>
  <si>
    <t>Névleges mérete: 1050/2000  mm</t>
  </si>
  <si>
    <r>
      <t xml:space="preserve">Konszignációs jele :  </t>
    </r>
    <r>
      <rPr>
        <b/>
        <sz val="10"/>
        <rFont val="Times New Roman"/>
        <family val="1"/>
        <charset val="238"/>
      </rPr>
      <t>KF03</t>
    </r>
  </si>
  <si>
    <t>Névleges mérete :   1340/2500 mm</t>
  </si>
  <si>
    <r>
      <t xml:space="preserve">Konszignációs jele:  </t>
    </r>
    <r>
      <rPr>
        <b/>
        <sz val="10"/>
        <rFont val="Times New Roman"/>
        <family val="1"/>
        <charset val="238"/>
      </rPr>
      <t>KF05</t>
    </r>
  </si>
  <si>
    <t>Névleges mérete: 1340/2500  mm</t>
  </si>
  <si>
    <r>
      <t xml:space="preserve">Konszignációs jele:  </t>
    </r>
    <r>
      <rPr>
        <b/>
        <sz val="10"/>
        <rFont val="Times New Roman"/>
        <family val="1"/>
        <charset val="238"/>
      </rPr>
      <t>KF06</t>
    </r>
  </si>
  <si>
    <t>Névleges mérete: 2440/3120  mm</t>
  </si>
  <si>
    <r>
      <t xml:space="preserve">Konszignációs jele:  </t>
    </r>
    <r>
      <rPr>
        <b/>
        <sz val="10"/>
        <rFont val="Times New Roman"/>
        <family val="1"/>
        <charset val="238"/>
      </rPr>
      <t>KF07</t>
    </r>
  </si>
  <si>
    <t>Névleges mérete: 1200/2030  mm</t>
  </si>
  <si>
    <r>
      <t xml:space="preserve">Konszignációs jele:  </t>
    </r>
    <r>
      <rPr>
        <b/>
        <sz val="10"/>
        <rFont val="Times New Roman"/>
        <family val="1"/>
        <charset val="238"/>
      </rPr>
      <t>KF09</t>
    </r>
  </si>
  <si>
    <t>Névleges mérete: 310/1350  mm</t>
  </si>
  <si>
    <t>Meglévő fa szerkezetű kapuk felújítása, 
Mázolás leégetése, fa szerkezet javítása, hiányzó elemek pótlása, falcolás felújítása, tok és szárnyak külső és belső felületkezelése, 
Nyitásirány módosítása konszignáció szerint,
Üvegezések és vasalatok, zárak pótlása, felújítása illetve cseréje konszignáció szerint,
Vasrácsok felületkezelésének felújítása</t>
  </si>
  <si>
    <r>
      <t xml:space="preserve">Konszignációs jele :  </t>
    </r>
    <r>
      <rPr>
        <b/>
        <sz val="10"/>
        <rFont val="Times New Roman"/>
        <family val="1"/>
        <charset val="238"/>
      </rPr>
      <t>KF02</t>
    </r>
  </si>
  <si>
    <t>Névleges mérete :  1950/3400 mm</t>
  </si>
  <si>
    <r>
      <t xml:space="preserve">Konszignációs jele :  </t>
    </r>
    <r>
      <rPr>
        <b/>
        <sz val="10"/>
        <rFont val="Times New Roman"/>
        <family val="1"/>
        <charset val="238"/>
      </rPr>
      <t>KF04</t>
    </r>
  </si>
  <si>
    <t>Névleges mérete :  1940/3740 mm</t>
  </si>
  <si>
    <r>
      <t xml:space="preserve">Konszignációs jele :  </t>
    </r>
    <r>
      <rPr>
        <b/>
        <sz val="10"/>
        <rFont val="Times New Roman"/>
        <family val="1"/>
        <charset val="238"/>
      </rPr>
      <t>KF08</t>
    </r>
  </si>
  <si>
    <t xml:space="preserve"> Új homlokzati nyílászárók gyártása és elhelyezése</t>
  </si>
  <si>
    <t xml:space="preserve">Egyedi gyártású műemléki jellegű fa nyílászáró, 
Gerébtokos ajtó, meglévővel azonos megjelenéssel, felületkezeléssel együtt,  
Üvegezés, vasalatok és zárak konszignáció szerint </t>
  </si>
  <si>
    <r>
      <t xml:space="preserve">Konszignációs jele :  </t>
    </r>
    <r>
      <rPr>
        <b/>
        <sz val="10"/>
        <rFont val="Times New Roman"/>
        <family val="1"/>
        <charset val="238"/>
      </rPr>
      <t>K01</t>
    </r>
  </si>
  <si>
    <t>Névleges mérete :  1060/2800 mm</t>
  </si>
  <si>
    <t>M44-001</t>
  </si>
  <si>
    <t>Fa homlokzati nyílászárók legyártása és elhelyezése, konszignáció szerinti kialakításban, hőszigetelő üvegezéssel, felületképzéssel, belső ablakpárkánnyal,
Zár, vasalat konszignáció szerint</t>
  </si>
  <si>
    <r>
      <t xml:space="preserve">Konszignációs jele :  </t>
    </r>
    <r>
      <rPr>
        <b/>
        <sz val="10"/>
        <rFont val="Times New Roman"/>
        <family val="1"/>
        <charset val="238"/>
      </rPr>
      <t>K02</t>
    </r>
  </si>
  <si>
    <t>Névleges mérete :  540/700 mm</t>
  </si>
  <si>
    <t>Egyedi gyártású fa nyílászáró, 
Üvegfal, meglévővel azonos megjelenéssel, felületkezelve, belső ablakpárkánnyal együtt,  
Üvegezés, vasalatok és zárak konszignáció szerinti kialakításal</t>
  </si>
  <si>
    <t xml:space="preserve"> 5.1</t>
  </si>
  <si>
    <r>
      <t xml:space="preserve">Konszignációs jele :  </t>
    </r>
    <r>
      <rPr>
        <b/>
        <sz val="10"/>
        <rFont val="Times New Roman"/>
        <family val="1"/>
        <charset val="238"/>
      </rPr>
      <t>K03</t>
    </r>
  </si>
  <si>
    <t>Névleges mérete :  2540/3120 mm</t>
  </si>
  <si>
    <t xml:space="preserve">Egyedi gyártású műemléki jellegű fa nyílászáró, 
Gerébtokos ablak, meglévővel azonos megjelenéssel, felületkezelve, belső ablakpárkánnyal együtt,  
Üvegezés, vasalatok és zárak konszignáció szerint </t>
  </si>
  <si>
    <t xml:space="preserve"> 6.1</t>
  </si>
  <si>
    <r>
      <t xml:space="preserve">Konszignációs jele :  </t>
    </r>
    <r>
      <rPr>
        <b/>
        <sz val="10"/>
        <rFont val="Times New Roman"/>
        <family val="1"/>
        <charset val="238"/>
      </rPr>
      <t>K04</t>
    </r>
  </si>
  <si>
    <t>Névleges mérete : 1340/2500 mm</t>
  </si>
  <si>
    <t>M45-001</t>
  </si>
  <si>
    <t>Fém szerkezetű homlokzati portál legyártása és elhelyezése, konszignáció szerinti kialakításban, hőszigetelő üvegezéssel, felületkezelve, zárak és vasalatok konszignáció szerint</t>
  </si>
  <si>
    <t xml:space="preserve"> 7.1</t>
  </si>
  <si>
    <r>
      <t xml:space="preserve">Konszignációs jele :  </t>
    </r>
    <r>
      <rPr>
        <b/>
        <sz val="10"/>
        <rFont val="Times New Roman"/>
        <family val="1"/>
        <charset val="238"/>
      </rPr>
      <t>K05</t>
    </r>
  </si>
  <si>
    <t>Névleges mérete :  2000/4340 mm</t>
  </si>
  <si>
    <t>Alumínium homlokzati nyílászárók legyártása és elhelyezése, konszignáció szerinti kialakításban, hőszigetelő üvegezéssel, fóliázással,  zárak és vasalatok konszignáció szerint</t>
  </si>
  <si>
    <r>
      <t xml:space="preserve">Konszignációs jele :  </t>
    </r>
    <r>
      <rPr>
        <b/>
        <sz val="10"/>
        <rFont val="Times New Roman"/>
        <family val="1"/>
        <charset val="238"/>
      </rPr>
      <t>K21</t>
    </r>
  </si>
  <si>
    <t>Névleges mérete :  1240/520 mm</t>
  </si>
  <si>
    <r>
      <t xml:space="preserve">Konszignációs jele :  </t>
    </r>
    <r>
      <rPr>
        <b/>
        <sz val="10"/>
        <rFont val="Times New Roman"/>
        <family val="1"/>
        <charset val="238"/>
      </rPr>
      <t>K22</t>
    </r>
  </si>
  <si>
    <r>
      <t xml:space="preserve">Konszignációs jele :  </t>
    </r>
    <r>
      <rPr>
        <b/>
        <sz val="10"/>
        <rFont val="Times New Roman"/>
        <family val="1"/>
        <charset val="238"/>
      </rPr>
      <t>K23</t>
    </r>
  </si>
  <si>
    <t xml:space="preserve"> 8.4</t>
  </si>
  <si>
    <r>
      <t xml:space="preserve">Konszignációs jele :  </t>
    </r>
    <r>
      <rPr>
        <b/>
        <sz val="10"/>
        <rFont val="Times New Roman"/>
        <family val="1"/>
        <charset val="238"/>
      </rPr>
      <t>K24</t>
    </r>
  </si>
  <si>
    <t>Névleges mérete :  1100/400 mm</t>
  </si>
  <si>
    <t>Szárny anyaga : papírrács betétű szerkezet,  HPL bevonatos, választott színben, egyszeres tömítéssel, alapszintű akusztikai igénnyel.</t>
  </si>
  <si>
    <t>Zár : belső zár, biztonsái zár. A WC-nél WC zárral.</t>
  </si>
  <si>
    <t>Névleges mérete : 84 / 210 cm</t>
  </si>
  <si>
    <t>Névleges mérete : 90 / 195 cm</t>
  </si>
  <si>
    <t>Névleges mérete : 89 / 213 cm</t>
  </si>
  <si>
    <t>Névleges mérete : 101 / 213 cm</t>
  </si>
  <si>
    <t>Névleges mérete : 75 / 213 cm</t>
  </si>
  <si>
    <t xml:space="preserve"> 1.8</t>
  </si>
  <si>
    <t>Tok anyaga : utólagosan elhelyezhető acéltok, választott színre mázolva</t>
  </si>
  <si>
    <t>M44-001-2.2.2-000000001</t>
  </si>
  <si>
    <t>Kilincs : konszignáció szerint</t>
  </si>
  <si>
    <t xml:space="preserve">Zár : belső zár, biztonsái zár. </t>
  </si>
  <si>
    <t>Névleges mérete : 160 / 210 cm</t>
  </si>
  <si>
    <t>M45-001-1.2.2.2-0000001</t>
  </si>
  <si>
    <t>Üvegezése :  kétrétegű víztiszta, biztonsági  üvegezés.</t>
  </si>
  <si>
    <t>Zár, vasalat : konszignáció, illetve gyártmány szerint</t>
  </si>
  <si>
    <t>Fém belső nyílászárók legyártása és elhelyezése,  biztonsági  üvegezéssel, konszignáció szerinti kialakításban.</t>
  </si>
  <si>
    <t>Felületképzése :  porszórt</t>
  </si>
  <si>
    <t>Névleges mérete :  150 / 235 cm</t>
  </si>
  <si>
    <t>Névleges mérete :  162 / 270 cm</t>
  </si>
  <si>
    <t xml:space="preserve"> 3.3</t>
  </si>
  <si>
    <t>Névleges mérete :  199 / 200 cm</t>
  </si>
  <si>
    <t>Névleges mérete :  190 /400 cm</t>
  </si>
  <si>
    <r>
      <t xml:space="preserve">B41 jelű </t>
    </r>
    <r>
      <rPr>
        <sz val="10"/>
        <rFont val="Times New Roman"/>
        <family val="1"/>
        <charset val="238"/>
      </rPr>
      <t>belső üvegfal legyártása és elhelyezése, keretnélküli kivitelben, 10 mm ESG edzett, float üvegezéssel, konszignáció szerinti vasalatta, 100 /210 cm-es felnyíló ajtóval</t>
    </r>
  </si>
  <si>
    <t>Megmaradó belső nyílászárók konszignáció szerinti felújítása</t>
  </si>
  <si>
    <r>
      <t xml:space="preserve">BF02 jelű </t>
    </r>
    <r>
      <rPr>
        <sz val="10"/>
        <rFont val="Times New Roman"/>
        <family val="1"/>
        <charset val="238"/>
      </rPr>
      <t xml:space="preserve"> 121 / 230  cm méretű belső ajtó</t>
    </r>
  </si>
  <si>
    <r>
      <t xml:space="preserve">BF01 jelű  </t>
    </r>
    <r>
      <rPr>
        <sz val="10"/>
        <rFont val="Times New Roman"/>
        <family val="1"/>
        <charset val="238"/>
      </rPr>
      <t>93 / 204 cm méretű belső ajtó</t>
    </r>
  </si>
  <si>
    <r>
      <t xml:space="preserve">BF03 jelű </t>
    </r>
    <r>
      <rPr>
        <sz val="10"/>
        <rFont val="Times New Roman"/>
        <family val="1"/>
        <charset val="238"/>
      </rPr>
      <t xml:space="preserve"> 121 / 288 cm méretű belső ajtó + béllet</t>
    </r>
  </si>
  <si>
    <r>
      <t xml:space="preserve">BF04 jelű </t>
    </r>
    <r>
      <rPr>
        <sz val="10"/>
        <rFont val="Times New Roman"/>
        <family val="1"/>
        <charset val="238"/>
      </rPr>
      <t xml:space="preserve"> 121 / 288 cm méretű belső ajtó + béllet</t>
    </r>
  </si>
  <si>
    <r>
      <t xml:space="preserve">BF05 jelű </t>
    </r>
    <r>
      <rPr>
        <sz val="10"/>
        <rFont val="Times New Roman"/>
        <family val="1"/>
        <charset val="238"/>
      </rPr>
      <t xml:space="preserve"> 120 / 200 cm méretű belső ablak átalakítása bemutató vitrinesre</t>
    </r>
  </si>
  <si>
    <r>
      <t xml:space="preserve">BF06 jelű  </t>
    </r>
    <r>
      <rPr>
        <sz val="10"/>
        <rFont val="Times New Roman"/>
        <family val="1"/>
        <charset val="238"/>
      </rPr>
      <t>110 / 230 cm méretű belső ajtó + béllet</t>
    </r>
  </si>
  <si>
    <r>
      <t xml:space="preserve">BF07 jelű  </t>
    </r>
    <r>
      <rPr>
        <sz val="10"/>
        <rFont val="Times New Roman"/>
        <family val="1"/>
        <charset val="238"/>
      </rPr>
      <t xml:space="preserve">102 / 230 cm méretű belső kibontott ajtó </t>
    </r>
  </si>
  <si>
    <r>
      <t xml:space="preserve">BF08 jelű  </t>
    </r>
    <r>
      <rPr>
        <sz val="10"/>
        <rFont val="Times New Roman"/>
        <family val="1"/>
        <charset val="238"/>
      </rPr>
      <t>130 /270 cm méretű belső ajtó + béllet, nyításátfordítással</t>
    </r>
  </si>
  <si>
    <r>
      <t xml:space="preserve">B53 jelű </t>
    </r>
    <r>
      <rPr>
        <sz val="10"/>
        <rFont val="Times New Roman"/>
        <family val="1"/>
        <charset val="238"/>
      </rPr>
      <t>egyszárnyú tömör  felnyíló beltéri hőszigetelt padlástéri ajtó, A2-EI30</t>
    </r>
  </si>
  <si>
    <t xml:space="preserve">Tűzgátló ajtóelem beépítése tűzgátló kilincsgarnitúrával, önzáródó kivitelben, biztonsági csapokkal, tűzgátló ajtóelem -acéltokkal. Konszignáció szerinti vasalattal. </t>
  </si>
  <si>
    <r>
      <t xml:space="preserve">B54 jelű </t>
    </r>
    <r>
      <rPr>
        <sz val="10"/>
        <rFont val="Times New Roman"/>
        <family val="1"/>
        <charset val="238"/>
      </rPr>
      <t>egyszárnyú tömör  felnyíló beltéri hőszigetelt padlástéri ajtó, A2-EI30</t>
    </r>
  </si>
  <si>
    <t>Névleges mérete :  110 /210 cm</t>
  </si>
  <si>
    <t xml:space="preserve">Anyaga : Hőhídas alumínum profilrendszer. </t>
  </si>
  <si>
    <t>Névleges mérete : 150 / 270 cm</t>
  </si>
  <si>
    <t>Szárny anyaga : tör acél ajtólap, gyári porszór felülettel, fehér színben</t>
  </si>
  <si>
    <t>Névleges mérete : 90 / 200 cm</t>
  </si>
  <si>
    <t>Névleges mérete : 100 / 200 cm</t>
  </si>
  <si>
    <r>
      <t>B02 jelű,</t>
    </r>
    <r>
      <rPr>
        <sz val="10"/>
        <rFont val="Times New Roman"/>
        <family val="1"/>
        <charset val="238"/>
      </rPr>
      <t xml:space="preserve"> egyszárnyú tömör  felnyíló beltéri ajtó</t>
    </r>
  </si>
  <si>
    <r>
      <rPr>
        <b/>
        <sz val="10"/>
        <rFont val="Times New Roman"/>
        <family val="1"/>
        <charset val="238"/>
      </rPr>
      <t xml:space="preserve">B16 jelű, </t>
    </r>
    <r>
      <rPr>
        <sz val="10"/>
        <rFont val="Times New Roman"/>
        <family val="1"/>
        <charset val="238"/>
      </rPr>
      <t>egyszárnyú tömör  felnyíló beltéri ajtó, egyik oldalon a falburkolattal megegyező burkolattal, pánik zárral</t>
    </r>
  </si>
  <si>
    <r>
      <t>B17 jelű</t>
    </r>
    <r>
      <rPr>
        <sz val="10"/>
        <rFont val="Times New Roman"/>
        <family val="1"/>
        <charset val="238"/>
      </rPr>
      <t>, egyszárnyú tömör  felnyíló beltéri ajtó ( tapéta ajtó )</t>
    </r>
  </si>
  <si>
    <r>
      <t>B18 jelű</t>
    </r>
    <r>
      <rPr>
        <sz val="10"/>
        <rFont val="Times New Roman"/>
        <family val="1"/>
        <charset val="238"/>
      </rPr>
      <t>, egyszárnyú tömör  felnyíló beltéri ajtó</t>
    </r>
  </si>
  <si>
    <r>
      <t>B21 jelű</t>
    </r>
    <r>
      <rPr>
        <sz val="10"/>
        <rFont val="Times New Roman"/>
        <family val="1"/>
        <charset val="238"/>
      </rPr>
      <t>, egyszárnyú tömör  felnyíló beltéri ajtó</t>
    </r>
  </si>
  <si>
    <r>
      <t>B12 jelű</t>
    </r>
    <r>
      <rPr>
        <sz val="10"/>
        <rFont val="Times New Roman"/>
        <family val="1"/>
        <charset val="238"/>
      </rPr>
      <t>, egyszárnyú tömör  felnyíló beltéri ajtó, vízestéri, ajtóbehúzó karral</t>
    </r>
  </si>
  <si>
    <r>
      <t>B13 jelű</t>
    </r>
    <r>
      <rPr>
        <sz val="10"/>
        <rFont val="Times New Roman"/>
        <family val="1"/>
        <charset val="238"/>
      </rPr>
      <t>, egyszárnyú tömör  felnyíló beltéri ajtó, vízesté</t>
    </r>
    <r>
      <rPr>
        <b/>
        <sz val="10"/>
        <rFont val="Times New Roman"/>
        <family val="1"/>
        <charset val="238"/>
      </rPr>
      <t>ri</t>
    </r>
  </si>
  <si>
    <t xml:space="preserve">Beltéri ajtók elhelyezése, utólagosan elhelyezhető kivitelben, gyári felületkezeléssel és vasalattal, toktakarásokkal.  Kilincs és zár  választás szerint. Típus : Megrendelői választás szerint bemutatott minta alapján ! </t>
  </si>
  <si>
    <r>
      <t>B19 jelű</t>
    </r>
    <r>
      <rPr>
        <sz val="10"/>
        <rFont val="Times New Roman"/>
        <family val="1"/>
        <charset val="238"/>
      </rPr>
      <t>, egyszárnyú tömör  felnyíló beltéri ajtó, vízestéri</t>
    </r>
  </si>
  <si>
    <r>
      <t>B14 jelű</t>
    </r>
    <r>
      <rPr>
        <sz val="10"/>
        <rFont val="Times New Roman"/>
        <family val="1"/>
        <charset val="238"/>
      </rPr>
      <t>, egyszárnyú tömör  felnyíló beltéri ajtó, vízestéri</t>
    </r>
  </si>
  <si>
    <r>
      <t>B20 jelű</t>
    </r>
    <r>
      <rPr>
        <sz val="10"/>
        <rFont val="Times New Roman"/>
        <family val="1"/>
        <charset val="238"/>
      </rPr>
      <t>, egyszárnyú tömör  felnyíló beltéri ajtó, vízestéri</t>
    </r>
  </si>
  <si>
    <r>
      <t>B15 jelű</t>
    </r>
    <r>
      <rPr>
        <sz val="10"/>
        <rFont val="Times New Roman"/>
        <family val="1"/>
        <charset val="238"/>
      </rPr>
      <t>, egyszárnyú tömör  felnyíló beltéri ajtó, az előadóterem felől a falburkolattal megegyező egyedi burkolattal ellátva</t>
    </r>
  </si>
  <si>
    <t>Egyedi beltéri ajtók legyártása és elhelyezése, egyedileg legyártva, tömör színfurnérozott szárnnyal, fa tokkal, gyári lazúros felületképzéssel, műemléki jellegű, konszignáció szerinti kialakításban.</t>
  </si>
  <si>
    <r>
      <t>B01 jelű</t>
    </r>
    <r>
      <rPr>
        <sz val="10"/>
        <rFont val="Times New Roman"/>
        <family val="1"/>
        <charset val="238"/>
      </rPr>
      <t>, kétszárnyú tömör  középen felnyíló beltéri ajtó</t>
    </r>
  </si>
  <si>
    <r>
      <t>B04 jelű</t>
    </r>
    <r>
      <rPr>
        <sz val="10"/>
        <rFont val="Times New Roman"/>
        <family val="1"/>
        <charset val="238"/>
      </rPr>
      <t>, kétszárnyú üvegezett  középen felnyíló beltéri ajtó</t>
    </r>
  </si>
  <si>
    <t>B03 jelű, egyszárnyú üvegezett felnyíló beltéri ajtó</t>
  </si>
  <si>
    <t>Névleges mérete : 90 / 220 cm</t>
  </si>
  <si>
    <t xml:space="preserve">Beltéri pincei ajtók elhelyezése, utólagosan elhelyezhető kivitelben, gyári felületkezeléssel és vasalattal, toktakarásokkal.  Kilincs és zár  választás szerint. Típus : Megrendelői választás szerint bemutatott minta alapján ! </t>
  </si>
  <si>
    <r>
      <t>B11 jelű</t>
    </r>
    <r>
      <rPr>
        <sz val="10"/>
        <rFont val="Times New Roman"/>
        <family val="1"/>
        <charset val="238"/>
      </rPr>
      <t>, egyszárnyú tömör felnyíló beltéri ajtó</t>
    </r>
  </si>
  <si>
    <r>
      <t>B52 jelű</t>
    </r>
    <r>
      <rPr>
        <sz val="10"/>
        <rFont val="Times New Roman"/>
        <family val="1"/>
        <charset val="238"/>
      </rPr>
      <t>, egyszárnyú tömör felnyíló beltéri ajtó</t>
    </r>
  </si>
  <si>
    <r>
      <t>B51 jelű</t>
    </r>
    <r>
      <rPr>
        <sz val="10"/>
        <rFont val="Times New Roman"/>
        <family val="1"/>
        <charset val="238"/>
      </rPr>
      <t>, egyszárnyú tömör felnyíló beltéri ajtó</t>
    </r>
  </si>
  <si>
    <t xml:space="preserve"> 4.3</t>
  </si>
  <si>
    <t xml:space="preserve"> 4.4</t>
  </si>
  <si>
    <r>
      <t>B31 jelű</t>
    </r>
    <r>
      <rPr>
        <sz val="10"/>
        <rFont val="Times New Roman"/>
        <family val="1"/>
        <charset val="238"/>
      </rPr>
      <t>, kétszárnyú bejárati ajtó, asszimetrikusan felnyíló, pánik zárral, láthatósági matricázással</t>
    </r>
  </si>
  <si>
    <r>
      <t>B32 jelű</t>
    </r>
    <r>
      <rPr>
        <sz val="10"/>
        <rFont val="Times New Roman"/>
        <family val="1"/>
        <charset val="238"/>
      </rPr>
      <t>, kétszárnyú bejárati ajtó, asszimetrikusan felnyíló, pánik zárral, fix felülvilágítóval, láthatósági matricázással</t>
    </r>
  </si>
  <si>
    <r>
      <t>B33 jelű</t>
    </r>
    <r>
      <rPr>
        <sz val="10"/>
        <rFont val="Times New Roman"/>
        <family val="1"/>
        <charset val="238"/>
      </rPr>
      <t>, kétszárnyú bejárati ajtó, asszimetrikusan felnyíló, pánik zárral, fix felülvilágítóval, láthatósági matricázással</t>
    </r>
  </si>
  <si>
    <r>
      <t>B34 jelű</t>
    </r>
    <r>
      <rPr>
        <sz val="10"/>
        <rFont val="Times New Roman"/>
        <family val="1"/>
        <charset val="238"/>
      </rPr>
      <t>, belsőtéri ruhatári ablak, belső ablakkönyöklővel</t>
    </r>
  </si>
  <si>
    <r>
      <t>B35 jelű</t>
    </r>
    <r>
      <rPr>
        <sz val="10"/>
        <rFont val="Times New Roman"/>
        <family val="1"/>
        <charset val="238"/>
      </rPr>
      <t>, lépcsőházi assztimetrikusan felnyíló ajtó</t>
    </r>
  </si>
  <si>
    <t xml:space="preserve"> 4.5</t>
  </si>
  <si>
    <t xml:space="preserve"> 5.2</t>
  </si>
  <si>
    <t xml:space="preserve"> 6.2</t>
  </si>
  <si>
    <t xml:space="preserve"> 6.3</t>
  </si>
  <si>
    <t xml:space="preserve"> 6.4</t>
  </si>
  <si>
    <t xml:space="preserve"> 6.5</t>
  </si>
  <si>
    <t xml:space="preserve"> 6.6</t>
  </si>
  <si>
    <t xml:space="preserve"> 6.7</t>
  </si>
  <si>
    <t xml:space="preserve"> 6.8</t>
  </si>
  <si>
    <t xml:space="preserve">A rendszerhez tartozó, kéményseprő járda melleti védőkorlát garnitúra elhelyezése, h= 0,8 m </t>
  </si>
  <si>
    <t xml:space="preserve">A rendszerhez tartozó, kéményseprő járda melleto védőkorlát garnitúra elhelyezése, h= 1,4 m </t>
  </si>
  <si>
    <t xml:space="preserve">A rendszerhez tartozó, kéményseprő járda melleti védőkorlát garnitúra elhelyezése, h= 0,9 m </t>
  </si>
  <si>
    <t>Téglaburkolatos udvari homlokzaton a világítótestek takarása festett vakolattal</t>
  </si>
  <si>
    <t>Tetőlécezés hornyolt cserépfedés alá, 30x50 mm</t>
  </si>
  <si>
    <t>Tetőlécezés tetőfelület ellenlécezésének elkészítése, 50x50 mm</t>
  </si>
  <si>
    <t>Tetőtér kiépítés beépített padlástérnél, tartóvázzal, hőszigeteléssel, belső oldali párazáró fóliázással, gipszkartonázással.</t>
  </si>
  <si>
    <t>Úsztatott vagy fűtési esztrich készítése, helyszínen kevert, cementbázisú esztrichből, C12 szilárdsági osztálynak megfelelően 6 cm vastagságban</t>
  </si>
  <si>
    <t>Talajnedvesség elleni szigetelés; vízszintes felületen, egy rétegben, min. 4,0 mm vastag, poliészter hordozórétegű,  elasztomerbitumenes (SBS modifikált) lemezzel, lángolvasztásos ragasztással, az átlapolásoknál teljes felületű hegesztéssel fektetve. Ajánlott típus : BAUDER E KV 4 vagy vele azonos minőségű )</t>
  </si>
  <si>
    <t>Talajnedvesség elleni szigetelés; Bitumenes lemez szigetelés aljzatának kellősítése, egy rétegben, vízszintes felületen, oldószeres hideg bitumenmázzal (száraz felületen) vagy vele azonos minőségű oldószeres bitumenes alapozó. Ajánlott típus : BAUDER BURKOLIT V vagy vele azonos minőségű )</t>
  </si>
  <si>
    <t>Padló hőszigetelő anyag elhelyezése, vízszintes felületen, aljzatbeton alá, úsztató rétegként, lépésálló expandált polisztirol keményhab lemez, vtg. 50  mm. Ajánlott típus : AUSTROTHERM AT-N150 vagy vele azonos minőségű )</t>
  </si>
  <si>
    <t>48-007-41.1.1.1.2-0093621</t>
  </si>
  <si>
    <t xml:space="preserve">Padló hőszigetelő anyag elhelyezése, vízszintes felületen, aljzatbeton alá, úsztató rétegként, lépésálló kőzetgyapot  lemez, vtg. 20  mm. </t>
  </si>
  <si>
    <t>M42-022-1.1.3.2.1.1-1</t>
  </si>
  <si>
    <t>Előző tétel lábazatburkolat készítése ragasztva, fugázva.</t>
  </si>
  <si>
    <t>Műanyag filc védőréteg elhelyezése vízszigetelés védelmére. Ajánlott típus : BAUDER SV 300 vagy vele azonos minőségű.</t>
  </si>
  <si>
    <t>Előző tétel lábazat kialakítása</t>
  </si>
  <si>
    <t>Úsztatott vagy fűtési esztrich készítése, helyszínen kevert, cementbázisú esztrichből, C16 szilárdsági osztálynak megfelelően 8 cm vastagságban, gyengén vasalva, műgyanta burkolat alá simítva</t>
  </si>
  <si>
    <t>Padló hőszigetelő anyag elhelyezése, vízszintes felületen, aljzatbeton alá, úsztató rétegként, lépésálló expandált polisztirol keményhab lemez, vtg. 40  mm. Ajánlott típus : AUSTROTHERM AT-N150 vagy vele azonos minőségű )</t>
  </si>
  <si>
    <t xml:space="preserve">Kétkomponensú bitumenes vastagveonat készítése gépi szórással, leagalább két rétegben felhordva. Ajánlott típus : MC-BAUCHEMIE NAFUFFLEX PROFI TECH 2 vagy vele azonos minőségű,  4,5 kg/m2 anyagmennyiséggel felhordva </t>
  </si>
  <si>
    <t>39-003-1.2.1.1.1-2120013</t>
  </si>
  <si>
    <t>Padlástérben hőszigetelés elhelyezése, kőzetgyapot hőszigetelő lemez ROCKWOOL Deltarock vagy vele azonos minőségű hőszigetelő lemez, 150 mm vastagságban</t>
  </si>
  <si>
    <t>31-031-2.2.3</t>
  </si>
  <si>
    <t>Úsztatott vagy fűtési esztrich készítése, helyszínen kevert, cementbázisú esztrichből, C16 szilárdsági osztálynak megfelelően 8 cm vastagságban, gyengén vasalva</t>
  </si>
  <si>
    <t>Úsztatott vagy fűtési esztrich készítése, helyszínen kevert, cementbázisú esztrichből, C20 szilárdsági osztálynak megfelelően 5,5 cm vastagságban, gyengén vasalva</t>
  </si>
  <si>
    <t>31-031-2.2.4</t>
  </si>
  <si>
    <t>Úsztatott vagy fűtési esztrich készítése, helyszínen kevert, cementbázisú esztrichből, C20 szilárdsági osztálynak megfelelően 6 cm vastagságban, gyengén vasalva</t>
  </si>
  <si>
    <t>Úsztatott vagy fűtési esztrich készítése, helyszínen kevert, cementbázisú esztrichből, C12 szilárdsági osztálynak megfelelően 6,5 cm vastagságban</t>
  </si>
  <si>
    <t>31-031-2.2.5</t>
  </si>
  <si>
    <t>Úsztatott vagy fűtési esztrich készítése, helyszínen kevert, cementbázisú esztrichből, C20 szilárdsági osztálynak megfelelően 8 cm vastagságban, gyengén vasalva, műgyanta burkolat alá simítva</t>
  </si>
  <si>
    <t>Beton aljzat készítése helyszínen kevert betonból, kézi továbbítással és bedolgozással, merev aljzatra, tartószerkezetre léccel lehúzva, kavicsbetonból, C12 minőségű betonnal, 5 cm vastagságban, szigetelést tartó aljzatként.</t>
  </si>
  <si>
    <t>Hegesztett betonacél háló szerelése tartószerkezetbe, építési síkháló; 5,00 x 2,15 m; 150 x 150 mm osztással Ř 6,00 / 6,00 BHB55.50 ( toldás nélküli mennyiség ! )</t>
  </si>
  <si>
    <t>Födémfeltöltések készítése, pince doltozatos födém salak feltöltésének a helyén, 7-34 cm vastagságban, max 600 kg/m3 habbetonnal, szigetelés alá simított felülettel.</t>
  </si>
  <si>
    <t>M31-030-1.3.1.2</t>
  </si>
  <si>
    <t>Mennyezetvakolat készítése, kézi vagy gépi felhordással, zsákos kiszerelésű szárazhabarcsból, sima, normál mész-cement vakolat, 1,5 cm vastagságban, az álmennyezet nélküli területen és lépcső alján</t>
  </si>
  <si>
    <t>Padlástéri szellőzők lefalazása, égetett agyag-kerámia termékekből, normál elemekből, 120 mm falvastagságban, kisméretű tömör téglából, tömören falazva,  kisméretű tömör tégla 250x120x65 mm I.o. M 1 (Hf10-mc) falazó, cementes mészhabarcs</t>
  </si>
  <si>
    <t>48-005-1.41.2.1</t>
  </si>
  <si>
    <t>48-007-41.1.1.1.2-0093619</t>
  </si>
  <si>
    <t>48-007-41.1.1.1.2-009522</t>
  </si>
  <si>
    <t>M48-007-41.1.1.1.3</t>
  </si>
  <si>
    <t>Padló hőszigetelő anyag elhelyezése, vízszintes felületen, aljzatbeton alá, úsztató rétegként, lépésálló expandált polisztirol keményhab lemez, vtg. 60  mm. Ajánlott típus : AUSTROTHERM AT-N150 vagy vele azonos minőségű )</t>
  </si>
  <si>
    <t>Hő- és hangszigetelő anyagok elhelyezése, födémen, padlóburkolat alatti felületen, pl : AUSTROTHERM AT-L4 vagy vele azonos minőségű PS hab hangszigetelő lemez, 20 mm vastag ( úsztató réteg ), peremszigeteléssel</t>
  </si>
  <si>
    <t>Párazáró bitumenes szigetelés; vízszintes felületen, egy rétegben, lángolvasztásos ragasztással, az átlapolásoknál teljes felületű hegesztéssel fektetve. Ajánlott típus : BAUDER TECH-DBR vagy vele azonos minőségű )</t>
  </si>
  <si>
    <t>M48-002-1.2.1.1.2</t>
  </si>
  <si>
    <t>Hőszigetelés 4 cm vastagságban, kétoldalon alukasírozott PIR hőszigetelés, teljes ragasztva. Ajánlott típusa : BAUDER PIR vagy vele azonos minőségű</t>
  </si>
  <si>
    <t>Utólagos hőszigetelés elhelyezése megmaradó fafödémre helyezve, pl : Vidifloor üzemben ragasztott szárazpadló, hőszigetelő kasírozással, 50 mm vastagságban,  padlástérben, gépészeti padlástérben.</t>
  </si>
  <si>
    <t xml:space="preserve">Dombornyomott polietilén lemez szerelőréteg elhelyezés födémre vagy földre, domborulattal felfelé fektetve. Ajánlott típusa : DÖRKEN Delta MS vagy vele azonos minőségű </t>
  </si>
  <si>
    <t>48-009-1.1.1.1.1-0115009</t>
  </si>
  <si>
    <t>3.32 rétegrend szerinti acélszerkezetes vízszintes mennyezet készítése, lépcsőház  felett, acél vázszerkezet, 1 rtg kétoldali tűzgátló lemez borítással, közte 40 mm vastagságú közetgyapot és 40 mm vastag üveggyapot hőszigeteléssel, alól 2 x DF18 tűzgátló lemez lezárással Az L08 jelű acél vázszerkezet külön költségelve !</t>
  </si>
  <si>
    <t>Szerelt gipszkarton burkolat készítése erősített vázszerkezettel, magmaradó csapoltgerenda födém alsó részére rögzítve, 2 rtg. Pl : KAUFK215 tűzvédő gipszkartonnal. ( m11 )</t>
  </si>
  <si>
    <t>Szerelt gipszkarton álmennyezet fém vázszerkezetre, választható ( rugós ) függesztéssel, csavarfejek és illesztések alapglettelve (Q2 minőségben),  1 rtg. 12,5 mm vtg. normál gipszkarton borítással         ( m22 )</t>
  </si>
  <si>
    <t>Szerelt gipszkarton álmennyezet fém vázszerkezetre, választható ( rugós ) függesztéssel, csavarfejek és illesztések alapglettelve (Q2 minőségben),  2 rtg. 12,5 mm vtg. normál gipszkarton borítással.          ( m21 )</t>
  </si>
  <si>
    <t>Szerelt gipszkarton álmennyezet fém vázszerkezetre, választható ( rugós ) függesztéssel, csavarfejek és illesztések alapglettelve (Q2 minőségben),  1 rtg. 12,5 mm vtg. impregnált gipszkarton borítással ( m23 )</t>
  </si>
  <si>
    <t>3.31 rétegrend szerinti önhordó vízszintes mennyezet készítése, tetőtéri helyiségek felett, 20 cm összvastagsággal. Egyszeres CW kettőzött profilvázzal, UW150 felszegély elemmel, kétoldali 1 rtg tűzgátló lemez borítással, közte 40 mm vastagságú közetgyapot és 40 mm vastag üveggyapot hőszigeteléssel, alól 2 x DF18 tűzgátló lemez lezárással.</t>
  </si>
  <si>
    <t>NOBASIL  FKD vagy vele azonos minőségű hőszigetelő lemez, vastagság: 80 mm</t>
  </si>
  <si>
    <t>NOBASIL  FKD vagy vele azonos minőségű hőszigetelő lemez, vastagság: 50 mm</t>
  </si>
  <si>
    <r>
      <t xml:space="preserve">Külső fal; homlokzati fal utólagos hőszigetelése, falazott vagy monolit vasbeton szerkezeten, </t>
    </r>
    <r>
      <rPr>
        <u/>
        <sz val="10"/>
        <rFont val="Times New Roman"/>
        <family val="1"/>
        <charset val="238"/>
      </rPr>
      <t xml:space="preserve">káváknál </t>
    </r>
    <r>
      <rPr>
        <sz val="10"/>
        <rFont val="Times New Roman"/>
        <family val="1"/>
        <charset val="238"/>
      </rPr>
      <t>vékonyvakolat alatti méretstabil  kőzetgyapot lemezzel ragasztva, dübelezve, élvédőzve</t>
    </r>
  </si>
  <si>
    <r>
      <t xml:space="preserve">Külső fal; homlokzati fal utólagos hőszigetelése, falazott vagy monolit vasbeton szerkezeten, </t>
    </r>
    <r>
      <rPr>
        <u/>
        <sz val="10"/>
        <rFont val="Times New Roman"/>
        <family val="1"/>
        <charset val="238"/>
      </rPr>
      <t xml:space="preserve"> függőleges felületen, oldalfalon,</t>
    </r>
    <r>
      <rPr>
        <sz val="10"/>
        <rFont val="Times New Roman"/>
        <family val="1"/>
        <charset val="238"/>
      </rPr>
      <t xml:space="preserve"> vékonyvakolat alatti vékonyvakolat alatti méretstabil  kőzetgyapot lemezzel ragasztva, dübelezve, élvédőzve</t>
    </r>
  </si>
  <si>
    <t>NOBASIL  FKD  vagy vele azonos minőségű hőszigetelő lemez, vastagság: 50 mm, kapualjban, függőleges felületen, burkolat alatt</t>
  </si>
  <si>
    <t>NOBASIL FKD  vagy vele azonos minőségű hőszigetelő lemez, vastagság: 50 mm, kapualjban,vízszintes felületen, álmennyezet alatt</t>
  </si>
  <si>
    <t>2 cm vastagságban MSZ EN 998-1 szerint R osztályú, és a WTA 2-9-04/D előírásait teljesítő felújító vakolat, két rétegben [MC OXAL WP] és 0,2 cm vastag WTA 2-9-04/D előírásait teljesítő simító vakolat, egy rétegben, minimális rétegvastagságban [MC OXAL DISAMUR FPW]</t>
  </si>
  <si>
    <t>1.51 rétegrend szerinti pincefal utólagos vízszigetelése tömbinjektálással szigetelés terv szerint</t>
  </si>
  <si>
    <t>1.52 rétegrend szerinti Pincefal külső oldalról kialakított utólagos vízszigeteléssel, szigetelés terv szerint</t>
  </si>
  <si>
    <t>F33 jelű burkolat, egyedi belsőépítészeti falban. Tervezett termék : Metrocsempe, matt RAKO - Taurus Color 19 S Black, sötétszürke színben</t>
  </si>
  <si>
    <t>F32 jelű burkolat 1. melléklet szerinti kisosztással, 60 cm-es magassággal, teakonyhában. Tervezett termék : RAKO- Color TWO GAA 1K127 kék színben</t>
  </si>
  <si>
    <t>M42-012-1.1.3.1.1.2</t>
  </si>
  <si>
    <t>Szerelt falburkolatok belsőépítészeti terv szerint</t>
  </si>
  <si>
    <t>FALBURKOLATOK</t>
  </si>
  <si>
    <t>PADLÓBURKOLATOK</t>
  </si>
  <si>
    <t>M42-042-4.1.2.2.9</t>
  </si>
  <si>
    <t>42-042-31.1.7</t>
  </si>
  <si>
    <t xml:space="preserve">Lábazat kialakítása, ragasztott parkettához. </t>
  </si>
  <si>
    <t>M42-042-22.1</t>
  </si>
  <si>
    <t>Műgyanta burkolati rendszer készítése, specifikáció szerint. Pl : Mapei Primer SN ( A+B) kétkomponensű oldószeres epoxi alapozó + MAPEI Mapefloor I 320 SL Concept ( A+B) önterülő, szencsésen színezett hatású, poliuretán szállal töltött, nagy kposállóságú dekoratív bevonat, MAPEI  Mapefloor Finish 58 W kopásálló lakkbevonat. ( p01 jelű )</t>
  </si>
  <si>
    <t>Lábazatburkolat készítése, PVC burkolathoz felhajtva, 10 cm magasságban, holker idom - a fal és az aljzat negatív csatlakozásához, lábazati lezáró profillal.</t>
  </si>
  <si>
    <t>M42-042-22.2</t>
  </si>
  <si>
    <t>PVC burkolat készítése ragasztva. Termék : TARKETT Primo Premium 2 mm vastag homogén egyrétegű PVC burkolat, intézményi igénybevételre, antibakteriális PUR felületkezeléssel, 108 jelű teakonyhában. ( p31 jelű )</t>
  </si>
  <si>
    <t>PVC burkolat készítése ragasztva. Termék : TARKETT Tapiflex Excelence 65, 3,35 mm vastag üvegszövet erősítsű, nyomott mintázatú, habalátétes, akusztikus, heterogén PVC burkolat, intézményi igénybevételre, antibakteriális PUR felületkezeléssel, 102 közlekedőben.                ( p32 jelű )</t>
  </si>
  <si>
    <t>PVC burkolat készítése ragasztva. Termék : TARKETT Granit Multsafe, 2,5 mm vastag csúszásmentes, homogén, antibakteriális PVC burkolat, intézményi igénybevételre, antibakteriális PUR felületkezeléssel. ( p33 jelű )</t>
  </si>
  <si>
    <t>M42-042-22.3</t>
  </si>
  <si>
    <t>Cementlap burkolat készítése kiegyenlített aljzatra, ragasztva, fugázva, F3 és F4 jelű ruhatárban és közlekedőben. Típusa : Moza Hexa Uni PW 101 - UNI 0024, UNI 0023 színekben, 20*20 cm-es méretben.       ( p12 jelű )</t>
  </si>
  <si>
    <t>Cementlap burkolat készítése kiegyenlített aljzatra, ragasztva, fugázva, F13 jelű kávézóban. Típusa : Marrakesh Cement Tile - Hexa Uni PW 101 - UNI 0024, UNI 0023 színekben, 20*20 cm-es méretben.           ( p11 jelű )</t>
  </si>
  <si>
    <t>Cementlap burkolat készítése kiegyenlített aljzatra, ragasztva, fugázva, F05 jelű gyűjtemény közlekedőben. A kibontott burkolat tiszítása, válogatása és visszaépítése. ( p13 jelű )</t>
  </si>
  <si>
    <t>Padlóburkolat készítése, beltérben,  kőporcelán lappal, hálós fektetéssel,  ragasztóba rakva, fugázva, 110 jelű raktárban. ( p43 jelű )</t>
  </si>
  <si>
    <t>M42-002-2.1.2.1-1</t>
  </si>
  <si>
    <t>M42-022-1.1.3.2.1.1-0212004</t>
  </si>
  <si>
    <t>M42-022-1.1.3.2.1.1-0212005</t>
  </si>
  <si>
    <t>Padlóburkolat készítése, beltérben, kenhető szigetelésre,  csúszásmentes kőporcelán lappal,  hálós fektetéssel, ragasztóba rakva, fugázva, padlástéri vizes helyiségekben.  ( p42* jelű )</t>
  </si>
  <si>
    <t>Padlóburkolat készítése, beltérben,  kőporcelán lappal, hálós fektetéssel,  ragasztóba rakva, fugázva, F14 jelű közlekedő-előtérben. ( p41 jelű )</t>
  </si>
  <si>
    <t>Padlóburkolat készítése, beltérben, kenhető szigetelésre,  csúszásmentes kőporcelán lappal,  hálós fektetéssel, ragasztóba rakva, fugázva, F15-F19 földszinti vizes helyiségekben. ( p42* jelű )</t>
  </si>
  <si>
    <t>Padlóburkolat készítése, beltérben,  kőporcelán lappal, hálós fektetéssel,  ragasztóba rakva, fugázva, P02-P4 jelű pinceszinti helyiségekben. ( p44 jelű )</t>
  </si>
  <si>
    <t>Padlóburkolat készítése, beltérben,  kőporcelán lappal, hálós fektetéssel,  ragasztóba rakva, fugázva, P01 lépcsőházban és pihenőkön. ( p43 jelű )</t>
  </si>
  <si>
    <t>Előző tétel lábazatburkolat készítése, lépcsősen, ragasztva, fugázva.</t>
  </si>
  <si>
    <t>Padlóburkolat készítése, beltérben,  kőporcelán lappal, lépcsőkön, gyári csúszásmentes lépcsőlappal, vágott homloklappal. ( p43 jelű )</t>
  </si>
  <si>
    <t>Burkolatváltó profil elhelyezése. Típusa : pl : Schlüter Reno-U, eloxált alumínium.</t>
  </si>
  <si>
    <t xml:space="preserve">Lépcső profil elhelyezése. Típusa : pl :  Schlüter Schiene, eloxált alumínium, 11 mm-es vastagságban, lépcsőkben választható méretben, külső peremek lezárása. </t>
  </si>
  <si>
    <t>Szerkezeti dilatációs profil elhelyezése. Típusa : pl : Schülter Dilex-BT, eloxált alumínium</t>
  </si>
  <si>
    <t>A MUNKANEM EGYÜTT KEZELENDŐ A BURKOLATI TERVEKKEL ÉS  A MŰSZAKI SPECIFIKÁCIÓVAL !</t>
  </si>
  <si>
    <t>Aljzat kiegyenlítése kerámia és parketta burkolat alá (nagy igénybevétel) szabványos cementresztrich és betonpadló felület előkészítése, cementbázisú önterülő anyaggal. Pl : MAPEI Ultraplan Renovation vagy vele azonos minőségű.</t>
  </si>
  <si>
    <t>Aljzat kiegyenlítése PVC burkolat alá (nagy igénybevétel) szabványos cementresztrich és betonpadló felület előkészítése, cementbázisú önterülő anyaggal. Pl : MAPEI Ultraplan ECO 20 vagy vele azonos minőségű.</t>
  </si>
  <si>
    <t>M42-041-2.1.1.1</t>
  </si>
  <si>
    <t>M42-041-2.1.1.2</t>
  </si>
  <si>
    <t>F34 jelű burkolat fektetési sémák szerinti kiosztással, szemöldök magasságig, tetőtéri vizesblokkban. Tervezett termék : RAKO- Color TWO GAA 1K127 kék és  1K023 fehér színben</t>
  </si>
  <si>
    <t>Fimonbeton tömblépcső ehelyezése hátsó bejáratnál, 50 / 40 / 15 cm keresztmetszettel, h=245 cm, kavicságyazatba fektetve.</t>
  </si>
  <si>
    <t>Finometon tömblépcső ehelyezése udvari bejáratnál, 50 / 40 / 15 cm keresztmetszettel, h= 220 cm, kavicságyaztba fektetve.</t>
  </si>
  <si>
    <t>Homlokzati téglaburkolat tisztítása; Falburkoló téglából falazott falburkolat tisztítása por, korom, városi szennyeződések eltávolítása nagynyomású ( 110-130 bar ) vízsugárral történő lemosással, homlokzattisztító pasztával.</t>
  </si>
  <si>
    <t>Homlokzati téglaburkolat szükség szerinti javítása, a bejáráson tapasztaltak alapján.</t>
  </si>
  <si>
    <t>Falazott kémény kisméretű téglából, cementes mészhabarcsba falazva, épületen belül Kisméretű tömör tégla 250x120x65 mm nagyszilárdságú M1 (Hf10-mc) falazó, cementes mészhabarcs, 51 / 51 cm keresztmetszettel.</t>
  </si>
  <si>
    <t>Falazott kémény kisméretű téglából,  falazó, meszes cementhabarcsba falazva, tetőn kívül, hézagolva Kisméretű tömör tégla 250x120x65 mm nagyszilárdságú M 2,5 (Hf30-cm) falazó, meszes cementhabarcs , 51 / 51 cm keresztmetszettel.</t>
  </si>
  <si>
    <t>Műkő betonfedkő elhelyezése 51 / 51 / 20 - 12 méretben, új kéményen.</t>
  </si>
  <si>
    <t>Megszüntetett kémények lezárása,  kibetonozása</t>
  </si>
  <si>
    <t>Műkő betonfedkő elhelyezése 104 / 104 / 20 - 12 cm méretben, új gépészeti szellőzőn.</t>
  </si>
  <si>
    <t>Műkő betonfedkő elhelyezése 104 / 164/ 20 - 12 cm méretben, új gépészeti szellőzőn.</t>
  </si>
  <si>
    <t>Homlokzati vékonyvakolatok, színvakolatok felhordása alapozott, előkészített felületre, kérgesítet, vízlepergető és páraáteresztő szilikát bázisú vékonyvakolat ( h1, h2, h3 színben)</t>
  </si>
  <si>
    <t>A MUNKANEM EGYÜTT KEZELENDŐ A RÉTEGRENDEKKEL  !</t>
  </si>
  <si>
    <t>12. IDEIGLENES MELLÉKLÉTESÍTMÉNYEK, FELVONLÁSI KÖLTSÉGEK</t>
  </si>
  <si>
    <t xml:space="preserve">Tűzfal ( oromfal ) javítása T01 tetőnél, égetett agyag-kerámia termékekből, normál elemekből, 250x120x65 mm-es méretű kisméretű tömör téglából vagy kevéslyukú téglából, falazó, cementes mészhabarcsba falazva, a sérült téglák kibontásval, ferde síkon </t>
  </si>
  <si>
    <t>Tűzfal ( oromfal ) magasítása T02 tetőnél, égetett agyag-kerámia termékekből, normál elemekből, 250x120x65 mm-es méretű kisméretű tömör téglából vagy kevéslyukú téglából, falazó, cementes mészhabarcsba falazva, ferde síkon ( 16,7 fm )</t>
  </si>
  <si>
    <t>M33-001-1.1.1.3.1.1.1</t>
  </si>
  <si>
    <t>Födémfeltöltések bontása, nehéz feltöltések bontása salakból, pincei boltozatos födémről</t>
  </si>
  <si>
    <t>A BONTÁSI MUNKÁKAT KÜLÖN KÖLTSÉGVETÉS TARTALMAZZA, CSAK AZ ABBAN NEM SZEREPLŐ BONTÁSOKAT TARTALMAZZA !</t>
  </si>
  <si>
    <t>36.2 HOMLOKZATI FELÜLETKÉPZÉS ÉS UTÓLAGOS HOMLOKZAT HŐSZIGETELÉS</t>
  </si>
  <si>
    <t>37. KÉNYÉNYEK ÉS SZELLŐZŐKÜRTŐK ÉPÍTÉSE</t>
  </si>
  <si>
    <t>Kémények és szellőzőkürtők építése</t>
  </si>
  <si>
    <t>F31 jelű burkolat 1. melléklet szerinti kiosztással, szemöldök magasságig, közöségi vizesblokkban. Tervezett termék : RAKO- Color TWO GAA 1K127 kék és  1K023 fehér színben</t>
  </si>
  <si>
    <t>Kerámia falburkolat készítése ragasztva, fugázva, a szükséges helyeken élvédőzve, mázas kerámiból, belsőépítészeti terv szerint.</t>
  </si>
  <si>
    <t>F41 jelű perforált akusztikus falburkolat készítése</t>
  </si>
  <si>
    <t>Parkettafektetés 22 mm vastag élkötegelt tömör kőris ipari parkettával, kiegyenlített aljzatra ragasztva, ragasztóba fektetve.        ( p21 jelű )</t>
  </si>
  <si>
    <t>Kisegítő- és részmunkák, parketta csiszolása és lakkozása Uniepal-Drew Aqua 1-K Aquastop vízálló és vízben oldódó tűzvédő selyemfényű lakkal.              ( p21 jelű )</t>
  </si>
  <si>
    <t>Padlóburkolat készítése, beltérben,  csúszásmentes kőporcelán lappal,  hálós fektetéssel, ragasztóba rakva, fugázva, F20 - F23 gyűjtemény-kiállítótéri helyiségekben.  ( p42 jelű )</t>
  </si>
  <si>
    <t>M62-003-31.2-0617865</t>
  </si>
  <si>
    <t>Beton térkő burkolat készítése, földmunkával, zuzottkő ágyazattal, 6 cm vastagságban, eltéri színű vezetősáv kialakítása, 30 cm szélességben, kapualjban ( 14,64 fm )</t>
  </si>
  <si>
    <t xml:space="preserve">Taktilis figyelmeztető sáv készítése térkő burkolatnál, 30*30*6 cm-es betonlap, gombos, kapualjban </t>
  </si>
  <si>
    <t>Beton térkő burkolat készítése, földmunkával, zuzottkő ágyazattal, 6 cm vastagságban, eltéri színű vezetősáv kialakítása, 30 cm szélességben, utcai rámpánál, ( 20,25 fm )</t>
  </si>
  <si>
    <t>Taktilis figyelmeztető sáv készítése térkő burkolatnál, 30*30*6 cm-es betonlap, gombos, utcai rámpánál</t>
  </si>
  <si>
    <t>Taktilis figyelmeztető sáv készítése térkő burkolatnál, 30*30*6 cm-es betonlap, gombos, udvari rámpánál</t>
  </si>
  <si>
    <t>Beton térkő burkolat készítése, földmunkával, zuzottkő ágyazattal, 6 cm vastagságban, eltéri színű vezetősáv kialakítása, 30 cm szélességben, udvari rámpánál, ( 18,05 fm )</t>
  </si>
  <si>
    <t>Beton térkő burkolat készítése, udvari rámpánál, zuzottkő ágyazattal, 6 cm vastagságban, plussz 0,01 - mínusz 0,70  m szintkülömbséggel</t>
  </si>
  <si>
    <t>Beton térkő burkolat készítése, utcai rámpánál, zuzottkő ágyazattal, 6 cm vastagságban, plussz 0,34 - mínusz 0,34 m szintkülömbséggel</t>
  </si>
  <si>
    <t>Tükörkészítés tömörítés nélkül, sík felületen gépi erővel, kiegészítő kézi munkával talajosztály: I-IV., külső térben és kapualjban, burkolatok alatt</t>
  </si>
  <si>
    <t>Udvari rámpaburkolat melleti faltőben coule kavicssáv kialakítása</t>
  </si>
  <si>
    <t>21-004-4.2.2-0120602</t>
  </si>
  <si>
    <t>Talajjavító réteg készítése külső térben, burkolat alá, osztályozatlan kavicsból, természetes szemmegoszlású kavics, tömblépcsők alatt</t>
  </si>
  <si>
    <t>Beton térkő burkolat készítése, földmunkával, 0/4 szemnagyságú zuzottkő ágyazattal, 6 cm vastagságban, kapualjban</t>
  </si>
  <si>
    <t>Talajjavító réteg készítése külső térben, burkolat alá, osztályozatlan kavicsból, 0/60 szemcsenagyságú fagyvédő ágyazóréteg, 15 cm vastagságban, térburkolatok alatt</t>
  </si>
  <si>
    <t>Talajjavító réteg készítése külső térben, burkolat alá, osztályozatlan kavicsból, 0/16 szemcsenagyságú finom ágyazóréteg, 4 cm vastagságban, térburkolatok alatt</t>
  </si>
  <si>
    <t>Talajjavító réteg készítése külső térben, burkolat alá, osztályozatlan kavicsból, 0/4 szemcsenagyságú finom ágyazó zúzalék, 4 cm vastagságban, térburkolatok alatt</t>
  </si>
  <si>
    <t>21-004-5.1.1.3</t>
  </si>
  <si>
    <t>Szűrőfátyol elhelyezése 200 g/m2, burkolatok alatt</t>
  </si>
  <si>
    <t>Burkolati tükrökből kikerülő fejtett föld felrakása szállítóeszközre, géppel, talajosztály I-IV. és elszállítása lerakóhelyre</t>
  </si>
  <si>
    <t xml:space="preserve">lazam3     </t>
  </si>
  <si>
    <t>21-004-4.2.2-0120603</t>
  </si>
  <si>
    <t>Kiemelt szegély készítése, alapárok kiemelésével, beton alapgerendával és megtámasztással, hézagolással, előregyártott szegélykőből, C12/15 - XN(H) földnedves kavicsbeton, kavicsburkolatnál</t>
  </si>
  <si>
    <t>42.2 BURKOLÁS KÜLSŐ TÉRBEN ÉS KAPUALJBAN</t>
  </si>
  <si>
    <t>42.1 BURKOLÁS BELSŐ TÉRBEN</t>
  </si>
  <si>
    <t>Tükörkészítés tömörítés nélkül, sík felületen gépi erővel, kiegészítő kézi munkával talajosztály: I-IV., külső térben tömblépcsők alatt</t>
  </si>
  <si>
    <t>Rámpaszélen  monolit beton szegélyezés / rámpafal készítése 20 cm szélességben, 0 - 0,88 cm méretben, a rámpát követő ferde síkban kialakítva, zsaluzással együtt</t>
  </si>
  <si>
    <t>A MUNKANEM EGYÜTT KEZELENDŐ  A MŰSZAKI SPECIFIKÁCIÓVAL !</t>
  </si>
  <si>
    <t>Belső festéseknél felület előkészítése, részmunkák; glettelés szilikát alapú festés alá. Ajánlott típus : StoLevel In Fill vagy vele azonos minőségű beltéri glett. ( f01, f02, f03 jelű )</t>
  </si>
  <si>
    <t>Belső festéseknél felület előkészítése, részmunkák; glettelés szilikát alapú festés alá. Ajánlott típus : StoLevel in Z vagy vele azonos minőségű beltéri glett. ( f11, f12 jelű )</t>
  </si>
  <si>
    <t>Belső festéseknél felület előkészítése, részmunkák; glettelés szilikát alapú festés alá. Ajánlott típus : StoLevel In XXL vagy vele azonos minőségű beltéri glett. ( f04, f05 jelű )</t>
  </si>
  <si>
    <t>M47-000-1.21.2.1.1.1-1</t>
  </si>
  <si>
    <t>M47-000-1.21.2.1.1.1-2</t>
  </si>
  <si>
    <t>M47-000-1.21.2.1.1.1-3</t>
  </si>
  <si>
    <t>Beltéri páraáteresztő szilikát festék. Ajánlott típus :StoColor Sil Minerál festés, STOPrim Silikát alapozó vagy vele azonos minőségben,STOColor 16000  fehér színben ( f01 jelű )</t>
  </si>
  <si>
    <t>Beltéri páraáteresztő szilikát festék. Ajánlott típus :StoColor Sil In festés, STOPrim Silikát alapozó vagy vele azonos minőségben, STOColor 16000  fehér színben ( f02, f03 jel )</t>
  </si>
  <si>
    <t>Beltéri felület-fertőtlenítő szereknek ellenálló mosható diszperziós festés vakolt vagy gipszkarton felületen. Ajánlott típus : StoColor Opticryl matt mosható festés, STOPrim Plex alapozó vagy vele azonos minőségben,STOColor 16189  világosszürke színben ( f04, f05 jelű )</t>
  </si>
  <si>
    <t>Beltéri nem mosható szilikát festés vakolt vagy gipszkarton felületen. Ajánlott típus : StoColor In Sil szilikát festés, STOTrep Vapor párafékező alapozó vagy vele azonos minőségben,  16000 fehér színben   ( f11 jel )</t>
  </si>
  <si>
    <t>Beltéri nem mosható szilikát festés vakolt vagy gipszkarton felületen. Ajánlott típus : StoColor Sil in szilikát festés, STOPrim Isol és StoTrep Vapor párafékező alapozó vagy vele azonos minőségben, 16000 fehér színben ( f12 jel )</t>
  </si>
  <si>
    <t>M47-011-15.1.1.1-1</t>
  </si>
  <si>
    <t>M47-011-15.1.1.1-2</t>
  </si>
  <si>
    <t>M47-011-15.1.1.1-3</t>
  </si>
  <si>
    <t>M47-011-15.1.1.1-4</t>
  </si>
  <si>
    <t>M47-011-15.1.1.1-5</t>
  </si>
  <si>
    <t>Dekoratív mosható tapéta, VESCON vinyl alapanyagú Allen típusú (  F51 jelű )</t>
  </si>
  <si>
    <t>Homlokzat bevonása utcai megmaradó lábazaton,  MAPEI Antipluviol-W impergnáló szerrel</t>
  </si>
  <si>
    <t>48-007-21.21.1-4110165</t>
  </si>
  <si>
    <t>Tömör égetett agyagtégla falazat, hidofobizáló szerrel kialakított tömbinjektálással szigetelve [MC OXAL HSL] jelzett helyen azonos anyaggal kialakított vízszintes vízzár injektálással, fugák belső oldalon 2 cm mélységben kikaparva, szulfátálló pórusos alapvakolattal feltöltve [MC OXAL PGP] (boltozott pincehelyiségben csak az injektálás magasságáig )</t>
  </si>
  <si>
    <t>WTA 2-9-04/D előírásait teljesítő tapadóhíd 50-70%-os fedettséggel [MC OXAL VSP] (boltozott pincehelyiségben csak az injektálás magasságáig )</t>
  </si>
  <si>
    <t xml:space="preserve">Cementiszap technológiai szigetelés az injektáló anyag elszivárgásának megakadályozására [MC OXAL DS HS 3,4 kg/m2] (boltozott pincehelyiségben csak az injektálás magasságáig , 2 cm vastagságban </t>
  </si>
  <si>
    <t>Extrudált polisztirolhab hőszigetelés és szigetelésvédelem  (XPS  EN 13164 T1 DS(TH) DLT(2)5 CS(10/Y)300 CC(2/1,5/50)90 WL(T)0,7 WD(V)5 FT1, λ≤0,040 W/mK), [AUSTROTHERM TOP 30] bitumen alapú ragasztóval [MC NAFUFLEX RAPID] ragasztva, 4 cm vastagságban, külső oldalon</t>
  </si>
  <si>
    <t>Kétkomponensű bitumenes vastagbevonat gépi szórással legalább két rétegben felhordva [MC-BAUCHEMIE NAFUFLEX PROFI TECH 2, 4,5 kg/m2 anyagmennyiséggel felhordva] , külső oldalon</t>
  </si>
  <si>
    <t xml:space="preserve">Tömör égetett agyagtégla falazat jelzett helyen hidofobizáló szerrel  kialakított vízszintes vízzár injektálással [MC OXAL HSL],  fugák mindkét oldalon 2 cm mélységben kikaparva, belső oldalon szulfátálló pórusos alapvakolattal [MC OXAL PGP], külső oldalon szulfátálló, vízzáró cementhabarccsal [MC OXAL SPM] feltöltve (boltozott pincehelyiségben csak az injektálás magasságáig,) </t>
  </si>
  <si>
    <t>WTA 2-9-04/D előírásait teljesítő tapadóhíd 50-70%-os fedettséggel [MC OXAL VSP] (boltozott pincehelyiségben csak az injektálás magasságáig ) belső oldalon</t>
  </si>
  <si>
    <t>Felületkiegyenlítés a szükséges vastagságban szulfátálló, vízzáró cementhabarccsal [MC OXAL SPM], külső oldalon</t>
  </si>
  <si>
    <t>2 cm vastagságban MSZ EN 998-1 szerint R osztályú, és a WTA 2-9-04/D előírásait teljesítő felújító vakolat, két rétegben [MC OXAL WP] (boltozott pincehelyiségben csak az injektálás magasságáig, WTA 2-9-04/D előírásait teljesítő simító vakolat, egy rétegben, minimális rétegvastagságban [MC OXAL DISAMUR FPW] , belső oldalon</t>
  </si>
  <si>
    <t>Utcai megmaradó lábazat szükség szerinti javítása.</t>
  </si>
  <si>
    <t>Faszerkezetes tetőszerkezetek bármely rendszerben  (fűrészelt) fából, a felület áztatásos módszerrel, láng és gombamentesítve, T2 tetőszerkezet, fedélszékterv szerint</t>
  </si>
  <si>
    <t>Faszerkezetes tetőszerkezetek bármely rendszerben  (fűrészelt) fából, a felület áztatásos módszerrel, láng és gombamentesítve, T1 tetőszerkezet, szaruzat cseréje, faszakértői szakvélemény szerint</t>
  </si>
  <si>
    <t>A MUNKANEM NEM TARTALMAZZA A GÉPÉSZETI ÉS AZ ELEKTROMOS MUNKÁKHOZ TARTOZÓ BONTÁSOKAT !</t>
  </si>
  <si>
    <t>Fészekvésés, téglafalban, utólagosan elhelyezett áthidaloók részére</t>
  </si>
  <si>
    <t>Függőleges léptetés álmennyezetnél, gipszkarton álmennyezetnél,  1 rtg. 12,5 mm vtg. gipszkarton borítással</t>
  </si>
  <si>
    <t>CW fém vázszerkezetre szerelt válaszfal 2 x 2 rtg. normál, 12,5 mm vtg. gipszkarton borítással, csavarfejek és illesztések glettelve (Q2), egyszeres, CW tartóvázzal, 12,5 mm-es normál építőlemez, ásványi szálas hangszigetelés pl : ISOVER Akusto, 12,5 cm szerkezeti vastagsággal</t>
  </si>
  <si>
    <t>CW fém vázszerkezetre szerelt válaszfal 2 x 2 rtg. normál, 12,5 mm vtg. gipszkarton borítással, csavarfejek és illesztések glettelve (Q2), kétszeres, CW tartóvázzal, 12,5 mm-es normál építőlemez, ásványi szálas hangszigetelés pl : ISOVER Akusto, 20 cm szerkezeti vastagsággal</t>
  </si>
  <si>
    <t>Előző tételekhez, felülfizetés szerelt válaszfalaknál;  2 rtg impregnált gipszkarton borításért ( csak az anyag külömbözeti ára ! )</t>
  </si>
  <si>
    <t>Előző tételekhez, felülfizetés szerelt válaszfalaknál;  2 rtg Vidiwall gipszkarton borításért ( csak az anyag külömbözeti ára ! )</t>
  </si>
  <si>
    <t>Felülfizetés szerelt válaszfalaknál; ajtóhely kialakításért, UA erőborda beépítésével együtt,  89 / 213 cm méretben</t>
  </si>
  <si>
    <t>Felülfizetés szerelt válaszfalaknál; ajtóhely kialakításért,  UA erőborda beépítésével együtt, 75 / 213 cm méretben</t>
  </si>
  <si>
    <t>Felülfizetés szerelt válaszfalaknál; ajtóhely kialakításért, UA erőborda beépítésével együtt,  100 / 213 cm méretben</t>
  </si>
  <si>
    <t>Felülfizetés szerelt válaszfalaknál; ajtóhely kialakításért, UA erőborda beépítésével együtt, 170 / 210 cm méretben</t>
  </si>
  <si>
    <t>Ferde síkon, tetősíkot követve, kétszeres CW profilvázzal,  a padlás felől 2*2  rtg tűzgátló lemez borítással, 100 mm vastag hőszigeteléssel</t>
  </si>
  <si>
    <t>5.28, 529 rétegrend szerint, függőlegesen,  kétszeres CW profilvázzal, 2*2 réteg tűzvédelmi gipszkarton borítással, 100 mm vastag  hőszigeteléssel</t>
  </si>
  <si>
    <t>Szárazvakolat tűzgátló borításként (faszerkezetek) Max. összvastagság 5 cm tervezett szerkezet: Knauf Vidiwall gipszrost lemez 3 rtg.ben ( 5.55 réteg )</t>
  </si>
  <si>
    <t>Szerelt előtétfal kültérben használati osztály (Eurocode szerint): B (qk=0,5 KN/m) Max. összvastagság 7,5 cm, tervezett szerkezet: Knauf Aquapanel Outdoor lemez korrózióálló acél hátszerkezeten ( 5.43 réteg )</t>
  </si>
  <si>
    <t>Szárazvakolat általános helyen, Max. összvastagság 2,5 cm, tervezett szerkezet: Knauf W611 falszerkezetA13 lemez gipszpogácsával ragasztva ( 5.42 réteg )</t>
  </si>
  <si>
    <t>Előtétfal általános helyen, 5,5 cm összvastagság, egyszeres, CD profilváz, közvetlen rögzítővel a háttérszerkezethez rögzítve, egyoldali, min 2 rtg lemez borítással tervezett szerkezet: Knauf W623, CD60/27 2xA13, 3 cm üveggyapot hőszigetelés ( 5.51 réteg )</t>
  </si>
  <si>
    <t>Installációs / akna fal nedves térben (kizárólag szinten belüli elhatárolás esetén) egyszeres, belmagasságnak megfelelő CW profilváz egyoldali, min 2 rtg lemez borítással, tervezett szerkezet: Knauf W628B, CW75 2xH13, 5 cm üveggyapot hőszigetelés ( 5.42 réteg )</t>
  </si>
  <si>
    <t>Gépészeti szerelőtér hőszigetelő - tűzgátló lehatárolása tűzvédelmi követelmény: min A1 EI60 egyszeres, belmagasságnak megfelelő CW profilváz egyoldali, min 2 rtg lemez borítással szerelőtér felőli oldalon 10 cm tektalan hőszigeteléssel, dübelezve tervezett szerkezet: Knauf W628B, 2x15 Vidiwall, 10 cm tektalan hőszigetelés ( 5.50 réteg )</t>
  </si>
  <si>
    <t>Installációs / akna fal száraz térben (kizárólag szinten belüli elhatárolás esetén) egyszeres, belmagasságnak megfelelő CW profilváz egyoldali, min 2 rtg lemez borítással tervezett szerkezet: Knauf W628B, CW75 2xA13, 5 cm üveggyapot hőszigetelés ( 5.41 réteg )</t>
  </si>
  <si>
    <t>F42 jelű előtétfal kapualjban (hajlítható, bemart gipszkarton lemezből) 7,5 cm összvastagság egyszeres, CD profilváz, közvetlen rögzítővel a háttérszerkezethez rögzítve egyoldali, min 2 rtg lemez borítással ervezett szerkezet: Knauf W623, CD60/27 A13+hajlítható, kültéri gipszk.lap, 5 cm kőzetgyapot hőszigetelés ( 5.54 réteg )</t>
  </si>
  <si>
    <t>M39-005-3.1.3-1</t>
  </si>
  <si>
    <t>M39-005-3.1.3-2</t>
  </si>
  <si>
    <t>M39-005-3.1.3-3</t>
  </si>
  <si>
    <t>M39-005-3.1.5-1</t>
  </si>
  <si>
    <t>M39-005-3.1.5-2</t>
  </si>
  <si>
    <t>M39-005-3.1.5-3</t>
  </si>
  <si>
    <t>Szárazvakolat tűzgátló borításként (acélszerkezetek) Max. összvastagság: 3 cm tervezett szerkezet: PROMATECT-H tűzvédő lapburkolat, 2 rtg.-ben ( 5.56 réteg)</t>
  </si>
  <si>
    <t>Szerelt gipszkarton álmennyezet fém vázszerkezetre, választható ( rugós ) függesztéssel, csavarfejek és illesztések alapglettelve (Q2 minőségben),  1 rtg. 12,5 mm vtg. Kültéri gipszkarton borítással, kapualjban, alatta 5 cm vastag kiegészítő hőszigeteléssel ( m51 )</t>
  </si>
  <si>
    <t xml:space="preserve"> 25.1</t>
  </si>
  <si>
    <t xml:space="preserve"> 25.2</t>
  </si>
  <si>
    <t xml:space="preserve"> 25.3</t>
  </si>
  <si>
    <t xml:space="preserve"> 25.4</t>
  </si>
  <si>
    <t xml:space="preserve">Meglévő fa anyagú ablakszerkezetek felújítása, 
Mázolás leégetése, fa szerkezet javítása, hiányzó elemek pótlása, falcolás felújítása, tok és szárnyak külső és belső felületkezelése, 
Nyitásirány módosítása konszignáció szerint,
Külső párkány és belső könyöklő felújítása, pótlása konszignáció szerint,
Üvegezések és vasalatok, zárak pótlása, felújítása illetve cseréje konszignáció szerint.
</t>
  </si>
  <si>
    <t>Kegészítő hőszigetelés elhelyezése tetőtér kiépítés padlás felőli olfalán, NOBASIL FKD  vagy vele azonos minőségű hőszigetelő lemez, vastagság: 100 mm.</t>
  </si>
  <si>
    <t>48-007-21.21.1-4110167</t>
  </si>
  <si>
    <t>Kegészítő hőszigetelés elhelyezése tetőtér kiépítés padlás felőli olfalán, NOBASIL FKD  vagy vele azonos minőségű hőszigetelő lemez, vastagság: 150 mm.</t>
  </si>
  <si>
    <t xml:space="preserve"> 21.1</t>
  </si>
  <si>
    <t xml:space="preserve"> 21.2</t>
  </si>
  <si>
    <t xml:space="preserve"> 21.3</t>
  </si>
  <si>
    <t xml:space="preserve"> 21.4</t>
  </si>
  <si>
    <t xml:space="preserve"> 22.1</t>
  </si>
  <si>
    <t xml:space="preserve"> 22.2</t>
  </si>
  <si>
    <t xml:space="preserve"> 22.3</t>
  </si>
  <si>
    <t xml:space="preserve"> 22.4</t>
  </si>
  <si>
    <t xml:space="preserve"> 22.5</t>
  </si>
  <si>
    <t xml:space="preserve"> 22.6</t>
  </si>
  <si>
    <t>ÁLTALÁNOS LEÍRÁS AZ ÉPÍTÉSZETI ÉS TARTÓSZERKEZETI TERVEZŐI KÖLTSÉGVETÉSEKHEZ</t>
  </si>
  <si>
    <t>A FELSOROLT ANYAGOK CSAK TERVEZŐI JAVASLATOK, ILLETVE AZ IGÉNYELT MŰSZAKI ELVÁRÁS MEGHATÁROZÁSA. EZZEL EGYENÉRTÉKŰ ANYAGOKKAL HELYETTESÍTHETŐK, AZZAL A KITÉTELLEL, HOGY MINDENBEN MEG KELL FELELNI A VONATKOZÓ ELŐÍRÁSOKNAK, AZ I. OSZTÁLYÚ MINŐSÉGNEK, VALAMINT A TERVEN ÉS A MŰSZAKI SPECIFIKÁCIÓBAN SZEREPLŐ KITÉTELEKNEK !</t>
  </si>
  <si>
    <t>A KONKRÉT TERMÉK KIVÁLASZTÁSA SORÁN, ANNAK BEÉPÍTÉSE ELŐTT A MEGRENDELŐVEL ÉS A TERVEZŐVEL EGYEZTETNI KELL !</t>
  </si>
  <si>
    <t>A TERVEZŐI KÖLTSÉGVETÉSEK EGYÜTT KEZELENDŐK AZ ÁTADOTT  KIVITELI TERVEKKEL, A MŰSZAKI SPECIFIKÁCIÓVAL, VALAMINT AZ ÉPÍTÉSI ÉS HATÓSÁGI ENGEDÉLYEKBEN LEÍRTAKKAL !</t>
  </si>
  <si>
    <t>A TÉTELEK EGYSÉGÁR KALKULÁCIÓJÁNÁL MINDENESETBEN  BELEÉRTENDŐK A GYÁRTÓI ALKALMAZÁSTECHNIKAI ELŐIRÁSOK SZERINTI, ILLETVE AZ ELHELYEZÉSEHEZ SZÜKSÉGES SEGÉDSZERKEZETEK, FELÜLELETKEZELÉSEK, RÖGZÍTŐELEMEK VALAMINT A KIEGÉSZÍTŐ ÉS KAPCSOLÓDÓ MUNKÁK ÁRA IS !</t>
  </si>
  <si>
    <t>A PÁLYÁZAT SORÁN A PÁLYÁZÓ KÖTELES A TERVEZŐI KÖLTSÉGVETÉSEKET A TERVEKNEK ÉS LEÍRÁSOKNAK MEGFELELŐEN FELÜLVIZSGÁLNI, ILLETVE A HIÁNYZÓ TÉTELEK VAGY MENNYISÉGEK MIATTI, VALAMINT AZ ELLENTMONDÁSOKRA VONATKOZÓ ÉSZREVÉTELEIT ÍRÁSBAN MEGTENNI !</t>
  </si>
  <si>
    <t>A PÁLYÁZÓ A  PÁLYÁZATHOZ BECSATOLT TERVEZŐI KÖLTSÉGVETÉST KÖTELES VÁLTOZTATÁS NÉLKÜL BEÁRAZNI. AZ ÁLTALA SZÜKSÉGESNEK VÉLT KIEGÉSZÍTÉSEKET ÉS MÓDOSÍTÁSOKAT CSAK A KÖZBEZERZÉS KIÍRÓ JÓVÁHAGYÁSÁVAL, AZ ÍRÁSBAN KÖZÖLT UTASÍTÁSAINAK MEGFELELŐEN TEHETI MEG !</t>
  </si>
  <si>
    <t>AZ EGYES TÉTELEKNÉL, MUNKANEMEKNÉL ÉS A FŐÖSSZESÍTŐBEN SZEREPLŐ KÉPLETEK ELLENŐRIZENDŐK !</t>
  </si>
  <si>
    <t>AZ ÉPÍTÉSZETI ÉS TARTÓSZERKEZETI KÖLTSÉGVETÉS NEM TARTALAMZZA :</t>
  </si>
  <si>
    <t xml:space="preserve"> - A KÖZMŰ FEJLESZTÉSI HOZZÁJÁRULÁSOKAT</t>
  </si>
  <si>
    <t xml:space="preserve"> - AZ ÉPÜLETGÉPÉSZETI ÉS AZ AZZAL ÖSSZEFÜGGŐ ÉPÍTŐMESTERI MUNKÁKAT </t>
  </si>
  <si>
    <t xml:space="preserve"> - AZ ÉPÜLETVILLAMOSSÁGI AZ AZZAL ÖSSZEFÜGGŐ ÉPÍTŐMESTERI MUNKÁKAT </t>
  </si>
  <si>
    <t xml:space="preserve"> - A BELSŐÉPÍTÉSZETBEN SZEREPLŐ TÉTELEKET </t>
  </si>
  <si>
    <t xml:space="preserve"> - A KERTRENDEZÉST, FINOM TEREPRENDEZÉST, A KERT KOMPLETT KIALAKÍTÁSÁT, NÖVÉNYÜLTETÉST / KIVÉVE AZ ÉPÍTÉSZ TERVEN JELÖLT RÁMPA BURKOLATOKAT /</t>
  </si>
  <si>
    <t xml:space="preserve"> - A Z ÁLTALÁNOS BONTÁSI MUNKÁKAT / KÜLÖN KÖLTSÉGVETÉS SZERINT /</t>
  </si>
  <si>
    <t>TARTÓSZERKEZETIO MUNKÁIHOZ</t>
  </si>
  <si>
    <t>KÉSZÜLT A BUDAPEST, X., FÜZÉR UTCA 32. / HRSZ : 39003 / SZÁM ALATT LÉTESÍTENDŐ</t>
  </si>
  <si>
    <t>A TÉTELEKET A BONTÁSI KÖLTSÉGVETÉS TARTALMAZZA!</t>
  </si>
  <si>
    <t>BUDAPEST, 2016. augusztus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</si>
</sst>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 #,##0\ &quot;Ft&quot;_-;\-* #,##0\ &quot;Ft&quot;_-;_-* &quot;-&quot;\ &quot;Ft&quot;_-;_-@_-"/>
    <numFmt numFmtId="43" formatCode="_-* #,##0.00\ _F_t_-;\-* #,##0.00\ _F_t_-;_-* &quot;-&quot;??\ _F_t_-;_-@_-"/>
    <numFmt numFmtId="164" formatCode="#,##0\ &quot;Ft&quot;"/>
    <numFmt numFmtId="165" formatCode="_-* #,##0_-;\-* #,##0_-;_-* \-_-;_-@_-"/>
    <numFmt numFmtId="166" formatCode="_-* #,##0.00_-;\-* #,##0.00_-;_-* \-??_-;_-@_-"/>
    <numFmt numFmtId="167" formatCode="&quot; &quot;#,##0.00&quot;     &quot;;&quot;-&quot;#,##0.00&quot;     &quot;;&quot; &quot;&quot;-&quot;#&quot;     &quot;;@&quot; &quot;"/>
    <numFmt numFmtId="168" formatCode="_(\$* #,##0.00_);_(\$* \(#,##0.00\);_(\$* \-??_);_(@_)"/>
    <numFmt numFmtId="169" formatCode="0.00;[Red]0.00"/>
    <numFmt numFmtId="170" formatCode="_-&quot;L. &quot;* #,##0_-;&quot;-L. &quot;* #,##0_-;_-&quot;L. &quot;* \-_-;_-@_-"/>
    <numFmt numFmtId="171" formatCode="_-&quot;L. &quot;* #,##0.00_-;&quot;-L. &quot;* #,##0.00_-;_-&quot;L. &quot;* \-??_-;_-@_-"/>
  </numFmts>
  <fonts count="75">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b/>
      <sz val="14"/>
      <name val="Times New Roman"/>
      <family val="1"/>
      <charset val="238"/>
    </font>
    <font>
      <sz val="10"/>
      <name val="Times New Roman"/>
      <family val="1"/>
      <charset val="238"/>
    </font>
    <font>
      <sz val="8"/>
      <name val="Times New Roman"/>
      <family val="1"/>
      <charset val="238"/>
    </font>
    <font>
      <b/>
      <sz val="11"/>
      <name val="Times New Roman"/>
      <family val="1"/>
      <charset val="238"/>
    </font>
    <font>
      <sz val="9"/>
      <name val="Times New Roman"/>
      <family val="1"/>
      <charset val="238"/>
    </font>
    <font>
      <b/>
      <sz val="10"/>
      <name val="Times New Roman"/>
      <family val="1"/>
      <charset val="238"/>
    </font>
    <font>
      <sz val="12"/>
      <name val="Times New Roman CE"/>
    </font>
    <font>
      <b/>
      <sz val="9"/>
      <name val="Times New Roman"/>
      <family val="1"/>
      <charset val="238"/>
    </font>
    <font>
      <b/>
      <sz val="12"/>
      <name val="Times New Roman"/>
      <family val="1"/>
      <charset val="238"/>
    </font>
    <font>
      <u/>
      <sz val="10"/>
      <name val="Times New Roman"/>
      <family val="1"/>
      <charset val="238"/>
    </font>
    <font>
      <i/>
      <sz val="10"/>
      <name val="Times New Roman"/>
      <family val="1"/>
      <charset val="238"/>
    </font>
    <font>
      <sz val="8"/>
      <name val="Arial"/>
      <family val="2"/>
      <charset val="238"/>
    </font>
    <font>
      <sz val="10"/>
      <name val="Arial CE"/>
    </font>
    <font>
      <sz val="10"/>
      <color indexed="8"/>
      <name val="Times New Roman"/>
      <family val="1"/>
      <charset val="238"/>
    </font>
    <font>
      <sz val="12"/>
      <name val="Times New Roman"/>
      <family val="1"/>
      <charset val="238"/>
    </font>
    <font>
      <sz val="10"/>
      <name val="Times New Roman CE"/>
      <charset val="238"/>
    </font>
    <font>
      <sz val="10"/>
      <color indexed="8"/>
      <name val="Times New Roman CE"/>
      <family val="1"/>
      <charset val="238"/>
    </font>
    <font>
      <sz val="10"/>
      <name val="Times New Roman CE"/>
      <family val="1"/>
    </font>
    <font>
      <sz val="10"/>
      <name val="Arial"/>
      <family val="2"/>
      <charset val="238"/>
    </font>
    <font>
      <sz val="11"/>
      <color indexed="8"/>
      <name val="Calibri"/>
      <family val="2"/>
      <charset val="238"/>
    </font>
    <font>
      <sz val="11"/>
      <color indexed="9"/>
      <name val="Calibri"/>
      <family val="2"/>
      <charset val="238"/>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b/>
      <sz val="11"/>
      <color indexed="9"/>
      <name val="Calibri"/>
      <family val="2"/>
      <charset val="238"/>
    </font>
    <font>
      <sz val="11"/>
      <color indexed="10"/>
      <name val="Calibri"/>
      <family val="2"/>
      <charset val="238"/>
    </font>
    <font>
      <sz val="11"/>
      <color indexed="52"/>
      <name val="Calibri"/>
      <family val="2"/>
      <charset val="238"/>
    </font>
    <font>
      <sz val="11"/>
      <color indexed="17"/>
      <name val="Calibri"/>
      <family val="2"/>
      <charset val="238"/>
    </font>
    <font>
      <b/>
      <sz val="11"/>
      <color indexed="63"/>
      <name val="Calibri"/>
      <family val="2"/>
      <charset val="238"/>
    </font>
    <font>
      <i/>
      <sz val="11"/>
      <color indexed="23"/>
      <name val="Calibri"/>
      <family val="2"/>
      <charset val="238"/>
    </font>
    <font>
      <b/>
      <sz val="11"/>
      <color indexed="8"/>
      <name val="Calibri"/>
      <family val="2"/>
      <charset val="238"/>
    </font>
    <font>
      <sz val="11"/>
      <color indexed="20"/>
      <name val="Calibri"/>
      <family val="2"/>
      <charset val="238"/>
    </font>
    <font>
      <sz val="11"/>
      <color indexed="60"/>
      <name val="Calibri"/>
      <family val="2"/>
      <charset val="238"/>
    </font>
    <font>
      <b/>
      <sz val="11"/>
      <color indexed="52"/>
      <name val="Calibri"/>
      <family val="2"/>
      <charset val="238"/>
    </font>
    <font>
      <sz val="11"/>
      <name val="Times New Roman"/>
      <family val="1"/>
      <charset val="238"/>
    </font>
    <font>
      <sz val="8"/>
      <name val="Arial"/>
      <family val="2"/>
      <charset val="238"/>
    </font>
    <font>
      <b/>
      <sz val="10"/>
      <name val="Arial"/>
      <family val="2"/>
      <charset val="238"/>
    </font>
    <font>
      <sz val="10"/>
      <name val="MS Sans Serif"/>
      <family val="2"/>
      <charset val="238"/>
    </font>
    <font>
      <sz val="10"/>
      <color indexed="8"/>
      <name val="Arial"/>
      <family val="2"/>
      <charset val="238"/>
    </font>
    <font>
      <sz val="10"/>
      <name val="Helv"/>
    </font>
    <font>
      <sz val="10"/>
      <name val="Arial CE"/>
      <charset val="238"/>
    </font>
    <font>
      <sz val="10"/>
      <name val="Times New Roman CE"/>
      <family val="1"/>
      <charset val="238"/>
    </font>
    <font>
      <b/>
      <sz val="9"/>
      <name val="Times New Roman CE"/>
      <family val="1"/>
      <charset val="238"/>
    </font>
    <font>
      <b/>
      <sz val="12"/>
      <name val="Times New Roman CE"/>
      <family val="1"/>
      <charset val="238"/>
    </font>
    <font>
      <b/>
      <sz val="10"/>
      <name val="Times New Roman CE"/>
      <family val="1"/>
      <charset val="238"/>
    </font>
    <font>
      <sz val="9"/>
      <name val="Times New Roman CE"/>
      <family val="1"/>
      <charset val="238"/>
    </font>
    <font>
      <b/>
      <i/>
      <sz val="11"/>
      <name val="Times New Roman"/>
      <family val="1"/>
      <charset val="238"/>
    </font>
    <font>
      <sz val="10"/>
      <color rgb="FFFF0000"/>
      <name val="Times New Roman"/>
      <family val="1"/>
      <charset val="238"/>
    </font>
    <font>
      <sz val="10"/>
      <color rgb="FFFF0000"/>
      <name val="Arial"/>
      <family val="2"/>
      <charset val="238"/>
    </font>
    <font>
      <sz val="10"/>
      <color rgb="FFFF0000"/>
      <name val="Times New Roman CE"/>
      <family val="1"/>
      <charset val="238"/>
    </font>
    <font>
      <b/>
      <sz val="16"/>
      <name val="Times New Roman"/>
      <family val="1"/>
      <charset val="238"/>
    </font>
    <font>
      <b/>
      <sz val="13"/>
      <name val="Times New Roman"/>
      <family val="1"/>
      <charset val="238"/>
    </font>
    <font>
      <b/>
      <sz val="10"/>
      <color rgb="FFFF0000"/>
      <name val="Times New Roman CE"/>
      <family val="1"/>
      <charset val="238"/>
    </font>
    <font>
      <b/>
      <sz val="11"/>
      <color indexed="8"/>
      <name val="Times New Roman"/>
      <family val="1"/>
      <charset val="238"/>
    </font>
    <font>
      <sz val="10"/>
      <color rgb="FF000000"/>
      <name val="Times New Roman"/>
      <family val="1"/>
      <charset val="238"/>
    </font>
    <font>
      <sz val="12"/>
      <name val="Times New Roman CE"/>
      <charset val="238"/>
    </font>
    <font>
      <sz val="10"/>
      <color indexed="8"/>
      <name val="MS Sans Serif"/>
      <family val="2"/>
      <charset val="238"/>
    </font>
    <font>
      <sz val="10"/>
      <name val="Helv"/>
      <charset val="238"/>
    </font>
    <font>
      <sz val="9"/>
      <name val="Arial"/>
      <family val="2"/>
      <charset val="238"/>
    </font>
    <font>
      <sz val="11"/>
      <color rgb="FF000000"/>
      <name val="Calibri"/>
      <family val="2"/>
      <charset val="238"/>
    </font>
    <font>
      <sz val="10"/>
      <name val="Arial CE"/>
      <family val="2"/>
      <charset val="1"/>
    </font>
    <font>
      <u/>
      <sz val="9"/>
      <color indexed="12"/>
      <name val="Arial"/>
      <family val="2"/>
      <charset val="238"/>
    </font>
    <font>
      <sz val="10"/>
      <color theme="1"/>
      <name val="Arial"/>
      <family val="2"/>
      <charset val="238"/>
    </font>
    <font>
      <sz val="12"/>
      <name val="Times New Roman CE"/>
      <family val="1"/>
      <charset val="238"/>
    </font>
    <font>
      <sz val="10"/>
      <name val="Tahoma"/>
      <family val="2"/>
      <charset val="238"/>
    </font>
    <font>
      <sz val="11"/>
      <name val="Arial CE"/>
      <charset val="238"/>
    </font>
    <font>
      <sz val="11"/>
      <name val="‚l‚r ‚oSVbN"/>
      <charset val="128"/>
    </font>
    <font>
      <u/>
      <sz val="9"/>
      <color indexed="20"/>
      <name val="Arial"/>
      <family val="2"/>
      <charset val="238"/>
    </font>
    <font>
      <sz val="12"/>
      <name val="Univers"/>
      <family val="2"/>
      <charset val="23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5"/>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43"/>
        <bgColor indexed="64"/>
      </patternFill>
    </fill>
    <fill>
      <patternFill patternType="solid">
        <fgColor theme="8" tint="0.79998168889431442"/>
        <bgColor indexed="64"/>
      </patternFill>
    </fill>
    <fill>
      <patternFill patternType="solid">
        <fgColor rgb="FF99FF33"/>
        <bgColor indexed="64"/>
      </patternFill>
    </fill>
    <fill>
      <patternFill patternType="solid">
        <fgColor rgb="FFFFFF00"/>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double">
        <color indexed="64"/>
      </bottom>
      <diagonal/>
    </border>
    <border>
      <left/>
      <right/>
      <top style="double">
        <color indexed="64"/>
      </top>
      <bottom style="double">
        <color indexed="64"/>
      </bottom>
      <diagonal/>
    </border>
    <border>
      <left/>
      <right/>
      <top style="double">
        <color indexed="64"/>
      </top>
      <bottom/>
      <diagonal/>
    </border>
    <border>
      <left style="medium">
        <color indexed="8"/>
      </left>
      <right style="medium">
        <color indexed="8"/>
      </right>
      <top style="medium">
        <color indexed="8"/>
      </top>
      <bottom style="medium">
        <color indexed="8"/>
      </bottom>
      <diagonal/>
    </border>
  </borders>
  <cellStyleXfs count="233">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7" borderId="1" applyNumberFormat="0" applyAlignment="0" applyProtection="0"/>
    <xf numFmtId="0" fontId="26" fillId="0" borderId="0" applyNumberFormat="0" applyFill="0" applyBorder="0" applyAlignment="0" applyProtection="0"/>
    <xf numFmtId="0" fontId="27" fillId="0" borderId="2" applyNumberFormat="0" applyFill="0" applyAlignment="0" applyProtection="0"/>
    <xf numFmtId="0" fontId="28" fillId="0" borderId="3" applyNumberFormat="0" applyFill="0" applyAlignment="0" applyProtection="0"/>
    <xf numFmtId="0" fontId="29" fillId="0" borderId="4" applyNumberFormat="0" applyFill="0" applyAlignment="0" applyProtection="0"/>
    <xf numFmtId="0" fontId="29" fillId="0" borderId="0" applyNumberFormat="0" applyFill="0" applyBorder="0" applyAlignment="0" applyProtection="0"/>
    <xf numFmtId="0" fontId="30" fillId="16" borderId="5" applyNumberFormat="0" applyAlignment="0" applyProtection="0"/>
    <xf numFmtId="0" fontId="31" fillId="0" borderId="0" applyNumberFormat="0" applyFill="0" applyBorder="0" applyAlignment="0" applyProtection="0"/>
    <xf numFmtId="0" fontId="32" fillId="0" borderId="6" applyNumberFormat="0" applyFill="0" applyAlignment="0" applyProtection="0"/>
    <xf numFmtId="0" fontId="23" fillId="17" borderId="7" applyNumberFormat="0" applyFont="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33" fillId="4" borderId="0" applyNumberFormat="0" applyBorder="0" applyAlignment="0" applyProtection="0"/>
    <xf numFmtId="0" fontId="34" fillId="22" borderId="8" applyNumberFormat="0" applyAlignment="0" applyProtection="0"/>
    <xf numFmtId="0" fontId="35" fillId="0" borderId="0" applyNumberFormat="0" applyFill="0" applyBorder="0" applyAlignment="0" applyProtection="0"/>
    <xf numFmtId="0" fontId="44" fillId="0" borderId="0">
      <alignment vertical="top"/>
    </xf>
    <xf numFmtId="0" fontId="10" fillId="0" borderId="0"/>
    <xf numFmtId="0" fontId="16" fillId="0" borderId="0"/>
    <xf numFmtId="0" fontId="3" fillId="0" borderId="0"/>
    <xf numFmtId="0" fontId="22" fillId="0" borderId="0"/>
    <xf numFmtId="0" fontId="46" fillId="0" borderId="0"/>
    <xf numFmtId="0" fontId="43" fillId="0" borderId="0" applyProtection="0"/>
    <xf numFmtId="0" fontId="36" fillId="0" borderId="9" applyNumberFormat="0" applyFill="0" applyAlignment="0" applyProtection="0"/>
    <xf numFmtId="0" fontId="37" fillId="3" borderId="0" applyNumberFormat="0" applyBorder="0" applyAlignment="0" applyProtection="0"/>
    <xf numFmtId="0" fontId="38" fillId="23" borderId="0" applyNumberFormat="0" applyBorder="0" applyAlignment="0" applyProtection="0"/>
    <xf numFmtId="0" fontId="45" fillId="0" borderId="0"/>
    <xf numFmtId="0" fontId="39" fillId="22" borderId="1" applyNumberFormat="0" applyAlignment="0" applyProtection="0"/>
    <xf numFmtId="0" fontId="2" fillId="0" borderId="0"/>
    <xf numFmtId="0" fontId="3" fillId="0" borderId="0"/>
    <xf numFmtId="0" fontId="3" fillId="0" borderId="0"/>
    <xf numFmtId="0" fontId="1" fillId="0" borderId="0"/>
    <xf numFmtId="0" fontId="61" fillId="0" borderId="0"/>
    <xf numFmtId="0" fontId="46"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3"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5" fillId="7" borderId="1" applyNumberFormat="0" applyAlignment="0" applyProtection="0"/>
    <xf numFmtId="0" fontId="26" fillId="0" borderId="0" applyNumberFormat="0" applyFill="0" applyBorder="0" applyAlignment="0" applyProtection="0"/>
    <xf numFmtId="0" fontId="27" fillId="0" borderId="2" applyNumberFormat="0" applyFill="0" applyAlignment="0" applyProtection="0"/>
    <xf numFmtId="0" fontId="28" fillId="0" borderId="3" applyNumberFormat="0" applyFill="0" applyAlignment="0" applyProtection="0"/>
    <xf numFmtId="0" fontId="29" fillId="0" borderId="4" applyNumberFormat="0" applyFill="0" applyAlignment="0" applyProtection="0"/>
    <xf numFmtId="0" fontId="29" fillId="0" borderId="0" applyNumberFormat="0" applyFill="0" applyBorder="0" applyAlignment="0" applyProtection="0"/>
    <xf numFmtId="0" fontId="64" fillId="0" borderId="28" applyProtection="0">
      <alignment horizontal="center" vertical="top" wrapText="1"/>
    </xf>
    <xf numFmtId="165" fontId="46" fillId="0" borderId="0" applyFont="0" applyFill="0" applyAlignment="0" applyProtection="0"/>
    <xf numFmtId="166" fontId="46" fillId="0" borderId="0" applyFont="0" applyFill="0" applyAlignment="0" applyProtection="0"/>
    <xf numFmtId="0" fontId="30" fillId="16" borderId="5" applyNumberFormat="0" applyAlignment="0" applyProtection="0"/>
    <xf numFmtId="167" fontId="65" fillId="0" borderId="0"/>
    <xf numFmtId="0" fontId="66" fillId="0" borderId="0"/>
    <xf numFmtId="43" fontId="23" fillId="0" borderId="0" applyFont="0" applyFill="0" applyBorder="0" applyAlignment="0" applyProtection="0"/>
    <xf numFmtId="43" fontId="23" fillId="0" borderId="0" applyFont="0" applyFill="0" applyBorder="0" applyAlignment="0" applyProtection="0"/>
    <xf numFmtId="43" fontId="1" fillId="0" borderId="0" applyFont="0" applyFill="0" applyBorder="0" applyAlignment="0" applyProtection="0"/>
    <xf numFmtId="0" fontId="31" fillId="0" borderId="0" applyNumberFormat="0" applyFill="0" applyBorder="0" applyAlignment="0" applyProtection="0"/>
    <xf numFmtId="0" fontId="32" fillId="0" borderId="6" applyNumberFormat="0" applyFill="0" applyAlignment="0" applyProtection="0"/>
    <xf numFmtId="0" fontId="67" fillId="0" borderId="0" applyNumberFormat="0" applyFill="0" applyAlignment="0" applyProtection="0"/>
    <xf numFmtId="0" fontId="46" fillId="17" borderId="7" applyNumberFormat="0" applyFont="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21" borderId="0" applyNumberFormat="0" applyBorder="0" applyAlignment="0" applyProtection="0"/>
    <xf numFmtId="0" fontId="33" fillId="4" borderId="0" applyNumberFormat="0" applyBorder="0" applyAlignment="0" applyProtection="0"/>
    <xf numFmtId="0" fontId="34" fillId="22" borderId="8" applyNumberFormat="0" applyAlignment="0" applyProtection="0"/>
    <xf numFmtId="0" fontId="35" fillId="0" borderId="0" applyNumberFormat="0" applyFill="0" applyBorder="0" applyAlignment="0" applyProtection="0"/>
    <xf numFmtId="168" fontId="46" fillId="0" borderId="0" applyFont="0" applyFill="0" applyAlignment="0" applyProtection="0"/>
    <xf numFmtId="169" fontId="46" fillId="0" borderId="0"/>
    <xf numFmtId="169" fontId="46" fillId="0" borderId="0"/>
    <xf numFmtId="0" fontId="68" fillId="0" borderId="0"/>
    <xf numFmtId="169" fontId="46" fillId="0" borderId="0"/>
    <xf numFmtId="0" fontId="69" fillId="0" borderId="0"/>
    <xf numFmtId="169" fontId="46" fillId="0" borderId="0"/>
    <xf numFmtId="0" fontId="46" fillId="0" borderId="0"/>
    <xf numFmtId="0" fontId="61" fillId="0" borderId="0"/>
    <xf numFmtId="0" fontId="69" fillId="0" borderId="0"/>
    <xf numFmtId="0" fontId="61" fillId="0" borderId="0"/>
    <xf numFmtId="0" fontId="61" fillId="0" borderId="0"/>
    <xf numFmtId="0" fontId="61" fillId="0" borderId="0"/>
    <xf numFmtId="0" fontId="6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1" fillId="0" borderId="0"/>
    <xf numFmtId="0" fontId="61" fillId="0" borderId="0"/>
    <xf numFmtId="0" fontId="70" fillId="0" borderId="0"/>
    <xf numFmtId="169" fontId="46" fillId="0" borderId="0"/>
    <xf numFmtId="0" fontId="3" fillId="0" borderId="0"/>
    <xf numFmtId="0" fontId="3" fillId="0" borderId="0"/>
    <xf numFmtId="0" fontId="3" fillId="0" borderId="0"/>
    <xf numFmtId="0" fontId="3" fillId="0" borderId="0"/>
    <xf numFmtId="0" fontId="3" fillId="0" borderId="0"/>
    <xf numFmtId="0" fontId="3" fillId="0" borderId="0"/>
    <xf numFmtId="0" fontId="69" fillId="0" borderId="0"/>
    <xf numFmtId="0" fontId="61" fillId="0" borderId="0"/>
    <xf numFmtId="0" fontId="61" fillId="0" borderId="0"/>
    <xf numFmtId="0" fontId="6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71" fillId="0" borderId="0"/>
    <xf numFmtId="0" fontId="71" fillId="0" borderId="0"/>
    <xf numFmtId="0" fontId="5" fillId="0" borderId="0"/>
    <xf numFmtId="0" fontId="61" fillId="0" borderId="0"/>
    <xf numFmtId="0" fontId="61" fillId="0" borderId="0"/>
    <xf numFmtId="0" fontId="61" fillId="0" borderId="0"/>
    <xf numFmtId="0" fontId="61" fillId="0" borderId="0"/>
    <xf numFmtId="0" fontId="61"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9" fontId="46" fillId="0" borderId="0"/>
    <xf numFmtId="169" fontId="46" fillId="0" borderId="0"/>
    <xf numFmtId="169" fontId="46" fillId="0" borderId="0"/>
    <xf numFmtId="0" fontId="3" fillId="0" borderId="0"/>
    <xf numFmtId="0" fontId="3" fillId="0" borderId="0"/>
    <xf numFmtId="0" fontId="3" fillId="0" borderId="0"/>
    <xf numFmtId="0" fontId="3" fillId="0" borderId="0">
      <alignment vertical="top"/>
    </xf>
    <xf numFmtId="169" fontId="46" fillId="0" borderId="0"/>
    <xf numFmtId="0" fontId="72" fillId="0" borderId="0"/>
    <xf numFmtId="0" fontId="3" fillId="0" borderId="0"/>
    <xf numFmtId="0" fontId="36" fillId="0" borderId="9" applyNumberFormat="0" applyFill="0" applyAlignment="0" applyProtection="0"/>
    <xf numFmtId="42" fontId="61" fillId="0" borderId="0" applyFont="0" applyFill="0" applyBorder="0" applyAlignment="0" applyProtection="0"/>
    <xf numFmtId="42" fontId="61" fillId="0" borderId="0" applyFont="0" applyFill="0" applyBorder="0" applyAlignment="0" applyProtection="0"/>
    <xf numFmtId="0" fontId="46" fillId="0" borderId="0" applyFont="0"/>
    <xf numFmtId="0" fontId="37" fillId="3" borderId="0" applyNumberFormat="0" applyBorder="0" applyAlignment="0" applyProtection="0"/>
    <xf numFmtId="0" fontId="38" fillId="23" borderId="0" applyNumberFormat="0" applyBorder="0" applyAlignment="0" applyProtection="0"/>
    <xf numFmtId="0" fontId="73" fillId="0" borderId="0" applyNumberFormat="0" applyFill="0" applyAlignment="0" applyProtection="0"/>
    <xf numFmtId="0" fontId="3" fillId="0" borderId="0"/>
    <xf numFmtId="0" fontId="62" fillId="0" borderId="0"/>
    <xf numFmtId="0" fontId="39" fillId="22" borderId="1" applyNumberFormat="0" applyAlignment="0" applyProtection="0"/>
    <xf numFmtId="170" fontId="46" fillId="0" borderId="0" applyFont="0" applyFill="0" applyAlignment="0" applyProtection="0"/>
    <xf numFmtId="171" fontId="46" fillId="0" borderId="0" applyFont="0" applyFill="0" applyAlignment="0" applyProtection="0"/>
    <xf numFmtId="0" fontId="74" fillId="0" borderId="0"/>
  </cellStyleXfs>
  <cellXfs count="414">
    <xf numFmtId="0" fontId="0" fillId="0" borderId="0" xfId="0"/>
    <xf numFmtId="0" fontId="5" fillId="0" borderId="10" xfId="0" applyFont="1" applyBorder="1" applyAlignment="1">
      <alignment vertical="top" wrapText="1"/>
    </xf>
    <xf numFmtId="0" fontId="5" fillId="0" borderId="10" xfId="0" applyFont="1" applyBorder="1" applyAlignment="1">
      <alignment wrapText="1"/>
    </xf>
    <xf numFmtId="3" fontId="5" fillId="0" borderId="10" xfId="0" applyNumberFormat="1" applyFont="1" applyBorder="1" applyAlignment="1">
      <alignment horizontal="center" wrapText="1"/>
    </xf>
    <xf numFmtId="0" fontId="5" fillId="0" borderId="0" xfId="0" applyFont="1" applyAlignment="1">
      <alignment vertical="top" wrapText="1"/>
    </xf>
    <xf numFmtId="0" fontId="5" fillId="0" borderId="0" xfId="0" applyFont="1" applyAlignment="1">
      <alignment wrapText="1"/>
    </xf>
    <xf numFmtId="3" fontId="5" fillId="0" borderId="0" xfId="0" applyNumberFormat="1" applyFont="1" applyAlignment="1">
      <alignment horizontal="center" wrapText="1"/>
    </xf>
    <xf numFmtId="0" fontId="8" fillId="0" borderId="11" xfId="0" applyFont="1" applyFill="1" applyBorder="1" applyAlignment="1">
      <alignment vertical="top" wrapText="1"/>
    </xf>
    <xf numFmtId="0" fontId="5" fillId="0" borderId="11" xfId="0" applyFont="1" applyFill="1" applyBorder="1" applyAlignment="1">
      <alignment vertical="top" wrapText="1"/>
    </xf>
    <xf numFmtId="0" fontId="5" fillId="0" borderId="0" xfId="0" applyFont="1" applyAlignment="1">
      <alignment horizontal="right" wrapText="1"/>
    </xf>
    <xf numFmtId="0" fontId="5" fillId="0" borderId="11" xfId="0" applyFont="1" applyFill="1" applyBorder="1" applyAlignment="1">
      <alignment wrapText="1"/>
    </xf>
    <xf numFmtId="0" fontId="8" fillId="0" borderId="0" xfId="39" applyNumberFormat="1" applyFont="1" applyFill="1" applyBorder="1" applyAlignment="1">
      <alignment vertical="top" wrapText="1"/>
    </xf>
    <xf numFmtId="1" fontId="8" fillId="0" borderId="0" xfId="0" applyNumberFormat="1" applyFont="1" applyFill="1" applyBorder="1" applyAlignment="1">
      <alignment horizontal="right" wrapText="1"/>
    </xf>
    <xf numFmtId="0" fontId="8" fillId="0" borderId="0" xfId="0" applyFont="1" applyFill="1" applyBorder="1" applyAlignment="1">
      <alignment wrapText="1"/>
    </xf>
    <xf numFmtId="3" fontId="8" fillId="0" borderId="0" xfId="0" applyNumberFormat="1" applyFont="1" applyFill="1" applyBorder="1" applyAlignment="1">
      <alignment horizontal="center" wrapText="1"/>
    </xf>
    <xf numFmtId="49" fontId="5" fillId="0" borderId="11" xfId="0" applyNumberFormat="1" applyFont="1" applyFill="1" applyBorder="1" applyAlignment="1">
      <alignment vertical="top" wrapText="1"/>
    </xf>
    <xf numFmtId="0" fontId="5" fillId="0" borderId="11" xfId="0" applyFont="1" applyFill="1" applyBorder="1" applyAlignment="1">
      <alignment horizontal="right" wrapText="1"/>
    </xf>
    <xf numFmtId="49" fontId="5" fillId="0" borderId="13" xfId="0" applyNumberFormat="1" applyFont="1" applyFill="1" applyBorder="1" applyAlignment="1">
      <alignment vertical="top" wrapText="1"/>
    </xf>
    <xf numFmtId="49" fontId="5" fillId="0" borderId="0" xfId="0" applyNumberFormat="1" applyFont="1" applyBorder="1" applyAlignment="1">
      <alignment vertical="top" wrapText="1"/>
    </xf>
    <xf numFmtId="0" fontId="5" fillId="0" borderId="0" xfId="0" applyFont="1" applyBorder="1" applyAlignment="1">
      <alignment vertical="top" wrapText="1"/>
    </xf>
    <xf numFmtId="0" fontId="5" fillId="0" borderId="16" xfId="0" applyFont="1" applyFill="1" applyBorder="1" applyAlignment="1">
      <alignment horizontal="right" wrapText="1"/>
    </xf>
    <xf numFmtId="0" fontId="5" fillId="0" borderId="16" xfId="0" applyFont="1" applyFill="1" applyBorder="1" applyAlignment="1">
      <alignment wrapText="1"/>
    </xf>
    <xf numFmtId="4" fontId="5" fillId="0" borderId="11" xfId="0" applyNumberFormat="1" applyFont="1" applyFill="1" applyBorder="1" applyAlignment="1">
      <alignment horizontal="right" wrapText="1"/>
    </xf>
    <xf numFmtId="3" fontId="5" fillId="0" borderId="11" xfId="0" applyNumberFormat="1" applyFont="1" applyFill="1" applyBorder="1" applyAlignment="1">
      <alignment wrapText="1"/>
    </xf>
    <xf numFmtId="0" fontId="5" fillId="0" borderId="17" xfId="0" applyFont="1" applyFill="1" applyBorder="1" applyAlignment="1">
      <alignment wrapText="1"/>
    </xf>
    <xf numFmtId="3" fontId="5" fillId="0" borderId="17" xfId="0" applyNumberFormat="1" applyFont="1" applyFill="1" applyBorder="1" applyAlignment="1">
      <alignment horizontal="center" wrapText="1"/>
    </xf>
    <xf numFmtId="3" fontId="5" fillId="0" borderId="15" xfId="0" applyNumberFormat="1" applyFont="1" applyFill="1" applyBorder="1" applyAlignment="1">
      <alignment horizontal="center" wrapText="1"/>
    </xf>
    <xf numFmtId="49" fontId="5" fillId="0" borderId="18" xfId="0" applyNumberFormat="1" applyFont="1" applyFill="1" applyBorder="1" applyAlignment="1">
      <alignment vertical="top" wrapText="1"/>
    </xf>
    <xf numFmtId="0" fontId="5" fillId="0" borderId="0" xfId="0" applyFont="1" applyFill="1" applyBorder="1" applyAlignment="1">
      <alignment horizontal="right" wrapText="1"/>
    </xf>
    <xf numFmtId="0" fontId="5" fillId="0" borderId="0" xfId="0" applyFont="1" applyFill="1" applyBorder="1" applyAlignment="1">
      <alignment wrapText="1"/>
    </xf>
    <xf numFmtId="3" fontId="5" fillId="0" borderId="0" xfId="0" applyNumberFormat="1" applyFont="1" applyFill="1" applyBorder="1" applyAlignment="1">
      <alignment horizontal="center" wrapText="1"/>
    </xf>
    <xf numFmtId="3" fontId="5" fillId="0" borderId="19" xfId="0" applyNumberFormat="1" applyFont="1" applyFill="1" applyBorder="1" applyAlignment="1">
      <alignment horizontal="center" wrapText="1"/>
    </xf>
    <xf numFmtId="0" fontId="5" fillId="0" borderId="20" xfId="0" applyFont="1" applyFill="1" applyBorder="1" applyAlignment="1">
      <alignment horizontal="right" wrapText="1"/>
    </xf>
    <xf numFmtId="0" fontId="5" fillId="0" borderId="21" xfId="0" applyFont="1" applyFill="1" applyBorder="1" applyAlignment="1">
      <alignment horizontal="right" wrapText="1"/>
    </xf>
    <xf numFmtId="0" fontId="5" fillId="0" borderId="10" xfId="0" applyFont="1" applyFill="1" applyBorder="1" applyAlignment="1">
      <alignment wrapText="1"/>
    </xf>
    <xf numFmtId="0" fontId="5" fillId="0" borderId="12" xfId="0" applyFont="1" applyFill="1" applyBorder="1" applyAlignment="1">
      <alignment wrapText="1"/>
    </xf>
    <xf numFmtId="3" fontId="5" fillId="0" borderId="12" xfId="0" applyNumberFormat="1" applyFont="1" applyFill="1" applyBorder="1" applyAlignment="1">
      <alignment horizontal="center" wrapText="1"/>
    </xf>
    <xf numFmtId="3" fontId="5" fillId="0" borderId="14" xfId="0" applyNumberFormat="1" applyFont="1" applyFill="1" applyBorder="1" applyAlignment="1">
      <alignment horizontal="center" wrapText="1"/>
    </xf>
    <xf numFmtId="0" fontId="5" fillId="0" borderId="13" xfId="0" applyFont="1" applyFill="1" applyBorder="1" applyAlignment="1">
      <alignment wrapText="1"/>
    </xf>
    <xf numFmtId="0" fontId="5" fillId="0" borderId="18" xfId="0" applyFont="1" applyFill="1" applyBorder="1" applyAlignment="1">
      <alignment wrapText="1"/>
    </xf>
    <xf numFmtId="0" fontId="5" fillId="0" borderId="13" xfId="0" applyFont="1" applyFill="1" applyBorder="1" applyAlignment="1">
      <alignment vertical="top" wrapText="1"/>
    </xf>
    <xf numFmtId="0" fontId="5" fillId="0" borderId="17" xfId="0" applyFont="1" applyFill="1" applyBorder="1" applyAlignment="1">
      <alignment horizontal="right" wrapText="1"/>
    </xf>
    <xf numFmtId="0" fontId="5" fillId="0" borderId="18" xfId="0" applyFont="1" applyFill="1" applyBorder="1" applyAlignment="1">
      <alignment vertical="top" wrapText="1"/>
    </xf>
    <xf numFmtId="0" fontId="5" fillId="0" borderId="14" xfId="0" applyFont="1" applyFill="1" applyBorder="1" applyAlignment="1">
      <alignment horizontal="right" wrapText="1"/>
    </xf>
    <xf numFmtId="0" fontId="5" fillId="0" borderId="18" xfId="0" applyFont="1" applyFill="1" applyBorder="1" applyAlignment="1">
      <alignment horizontal="right" wrapText="1"/>
    </xf>
    <xf numFmtId="0" fontId="0" fillId="0" borderId="0" xfId="0" applyFill="1"/>
    <xf numFmtId="0" fontId="5" fillId="0" borderId="10" xfId="0" applyFont="1" applyBorder="1" applyAlignment="1">
      <alignment horizontal="center" vertical="top"/>
    </xf>
    <xf numFmtId="0" fontId="6" fillId="0" borderId="10" xfId="0" applyFont="1" applyBorder="1" applyAlignment="1">
      <alignment horizontal="center" vertical="center"/>
    </xf>
    <xf numFmtId="0" fontId="5" fillId="0" borderId="0" xfId="0" applyFont="1" applyAlignment="1">
      <alignment horizontal="center" vertical="top"/>
    </xf>
    <xf numFmtId="0" fontId="5" fillId="0" borderId="0" xfId="0" applyFont="1" applyAlignment="1">
      <alignment horizontal="center" vertical="top" wrapText="1"/>
    </xf>
    <xf numFmtId="0" fontId="5" fillId="0" borderId="11" xfId="0" applyFont="1" applyFill="1" applyBorder="1" applyAlignment="1">
      <alignment horizontal="center" vertical="top"/>
    </xf>
    <xf numFmtId="0" fontId="5" fillId="0" borderId="0" xfId="0" applyFont="1" applyFill="1" applyBorder="1" applyAlignment="1">
      <alignment horizontal="center" vertical="top"/>
    </xf>
    <xf numFmtId="0" fontId="5" fillId="0" borderId="0" xfId="0" applyFont="1" applyFill="1" applyBorder="1" applyAlignment="1">
      <alignment vertical="top" wrapText="1"/>
    </xf>
    <xf numFmtId="0" fontId="5" fillId="0" borderId="11" xfId="0" applyFont="1" applyBorder="1" applyAlignment="1">
      <alignment horizontal="center" vertical="top"/>
    </xf>
    <xf numFmtId="0" fontId="5" fillId="0" borderId="16" xfId="0" applyFont="1" applyFill="1" applyBorder="1" applyAlignment="1">
      <alignment vertical="top" wrapText="1"/>
    </xf>
    <xf numFmtId="0" fontId="5" fillId="0" borderId="16" xfId="0" applyFont="1" applyBorder="1" applyAlignment="1">
      <alignment horizontal="center" vertical="top"/>
    </xf>
    <xf numFmtId="0" fontId="5" fillId="0" borderId="13" xfId="0" applyFont="1" applyFill="1" applyBorder="1" applyAlignment="1">
      <alignment horizontal="center" vertical="top"/>
    </xf>
    <xf numFmtId="0" fontId="5" fillId="0" borderId="17" xfId="0" applyFont="1" applyFill="1" applyBorder="1" applyAlignment="1">
      <alignment vertical="top" wrapText="1"/>
    </xf>
    <xf numFmtId="0" fontId="6" fillId="0" borderId="10" xfId="0" applyFont="1" applyBorder="1" applyAlignment="1">
      <alignment vertical="center" wrapText="1"/>
    </xf>
    <xf numFmtId="0" fontId="5" fillId="0" borderId="16" xfId="0" applyFont="1" applyFill="1" applyBorder="1" applyAlignment="1">
      <alignment horizontal="center" vertical="top"/>
    </xf>
    <xf numFmtId="0" fontId="5" fillId="0" borderId="23" xfId="0" applyFont="1" applyFill="1" applyBorder="1" applyAlignment="1">
      <alignment vertical="top" wrapText="1"/>
    </xf>
    <xf numFmtId="0" fontId="5" fillId="0" borderId="12" xfId="0" applyFont="1" applyBorder="1" applyAlignment="1">
      <alignment wrapText="1"/>
    </xf>
    <xf numFmtId="0" fontId="5" fillId="0" borderId="11" xfId="40" applyFont="1" applyFill="1" applyBorder="1" applyAlignment="1">
      <alignment vertical="top" wrapText="1"/>
    </xf>
    <xf numFmtId="4" fontId="5" fillId="0" borderId="11" xfId="40" applyNumberFormat="1" applyFont="1" applyFill="1" applyBorder="1" applyAlignment="1">
      <alignment wrapText="1"/>
    </xf>
    <xf numFmtId="0" fontId="5" fillId="0" borderId="11" xfId="40" applyFont="1" applyFill="1" applyBorder="1" applyAlignment="1">
      <alignment wrapText="1"/>
    </xf>
    <xf numFmtId="0" fontId="8" fillId="0" borderId="11" xfId="40" applyFont="1" applyFill="1" applyBorder="1" applyAlignment="1">
      <alignment vertical="top" wrapText="1"/>
    </xf>
    <xf numFmtId="49" fontId="5" fillId="0" borderId="16" xfId="0" applyNumberFormat="1" applyFont="1" applyFill="1" applyBorder="1" applyAlignment="1">
      <alignment vertical="top" wrapText="1"/>
    </xf>
    <xf numFmtId="0" fontId="8" fillId="0" borderId="23" xfId="0" applyFont="1" applyFill="1" applyBorder="1" applyAlignment="1">
      <alignment horizontal="center" vertical="top" wrapText="1"/>
    </xf>
    <xf numFmtId="0" fontId="5" fillId="0" borderId="24" xfId="0" applyFont="1" applyFill="1" applyBorder="1" applyAlignment="1">
      <alignment horizontal="right" wrapText="1"/>
    </xf>
    <xf numFmtId="0" fontId="5" fillId="0" borderId="20" xfId="0" applyFont="1" applyFill="1" applyBorder="1" applyAlignment="1">
      <alignment wrapText="1"/>
    </xf>
    <xf numFmtId="0" fontId="5" fillId="0" borderId="20" xfId="0" applyFont="1" applyFill="1" applyBorder="1" applyAlignment="1">
      <alignment vertical="top" wrapText="1"/>
    </xf>
    <xf numFmtId="0" fontId="5" fillId="0" borderId="24" xfId="0" applyFont="1" applyFill="1" applyBorder="1" applyAlignment="1">
      <alignment horizontal="center" vertical="top"/>
    </xf>
    <xf numFmtId="0" fontId="5" fillId="0" borderId="23" xfId="0" applyFont="1" applyBorder="1" applyAlignment="1">
      <alignment wrapText="1"/>
    </xf>
    <xf numFmtId="0" fontId="5" fillId="0" borderId="11" xfId="0" applyFont="1" applyFill="1" applyBorder="1" applyAlignment="1">
      <alignment horizontal="left" vertical="top" wrapText="1"/>
    </xf>
    <xf numFmtId="0" fontId="19" fillId="0" borderId="11" xfId="0" applyFont="1" applyFill="1" applyBorder="1" applyAlignment="1">
      <alignment vertical="top" wrapText="1"/>
    </xf>
    <xf numFmtId="0" fontId="20" fillId="0" borderId="11" xfId="0" applyFont="1" applyFill="1" applyBorder="1" applyAlignment="1">
      <alignment wrapText="1"/>
    </xf>
    <xf numFmtId="0" fontId="19" fillId="0" borderId="11" xfId="0" applyNumberFormat="1" applyFont="1" applyFill="1" applyBorder="1" applyAlignment="1">
      <alignment horizontal="right" wrapText="1"/>
    </xf>
    <xf numFmtId="0" fontId="21" fillId="0" borderId="11" xfId="42" applyFont="1" applyFill="1" applyBorder="1" applyAlignment="1">
      <alignment vertical="top" wrapText="1"/>
    </xf>
    <xf numFmtId="0" fontId="21" fillId="0" borderId="11" xfId="42" applyNumberFormat="1" applyFont="1" applyFill="1" applyBorder="1" applyAlignment="1">
      <alignment horizontal="right" wrapText="1"/>
    </xf>
    <xf numFmtId="0" fontId="21" fillId="0" borderId="11" xfId="42" applyNumberFormat="1" applyFont="1" applyFill="1" applyBorder="1" applyAlignment="1">
      <alignment wrapText="1"/>
    </xf>
    <xf numFmtId="0" fontId="18" fillId="0" borderId="20" xfId="41" applyFont="1" applyBorder="1" applyAlignment="1">
      <alignment vertical="top" wrapText="1"/>
    </xf>
    <xf numFmtId="0" fontId="18" fillId="0" borderId="17" xfId="41" applyFont="1" applyBorder="1" applyAlignment="1">
      <alignment vertical="top" wrapText="1"/>
    </xf>
    <xf numFmtId="0" fontId="18" fillId="0" borderId="15" xfId="41" applyFont="1" applyBorder="1" applyAlignment="1">
      <alignment vertical="top" wrapText="1"/>
    </xf>
    <xf numFmtId="0" fontId="18" fillId="0" borderId="0" xfId="41" applyFont="1" applyAlignment="1">
      <alignment vertical="top" wrapText="1"/>
    </xf>
    <xf numFmtId="0" fontId="18" fillId="0" borderId="24" xfId="41" applyFont="1" applyBorder="1" applyAlignment="1">
      <alignment vertical="top" wrapText="1"/>
    </xf>
    <xf numFmtId="0" fontId="18" fillId="0" borderId="0" xfId="41" applyFont="1" applyBorder="1" applyAlignment="1">
      <alignment vertical="top" wrapText="1"/>
    </xf>
    <xf numFmtId="0" fontId="18" fillId="0" borderId="19" xfId="41" applyFont="1" applyBorder="1" applyAlignment="1">
      <alignment vertical="top" wrapText="1"/>
    </xf>
    <xf numFmtId="0" fontId="4" fillId="0" borderId="0" xfId="41" applyFont="1" applyFill="1" applyBorder="1" applyAlignment="1">
      <alignment horizontal="left" vertical="top" wrapText="1"/>
    </xf>
    <xf numFmtId="0" fontId="4" fillId="0" borderId="25" xfId="41" applyFont="1" applyFill="1" applyBorder="1" applyAlignment="1">
      <alignment horizontal="left" vertical="top" wrapText="1"/>
    </xf>
    <xf numFmtId="0" fontId="18" fillId="0" borderId="24" xfId="41" applyFont="1" applyBorder="1" applyAlignment="1">
      <alignment vertical="center" wrapText="1"/>
    </xf>
    <xf numFmtId="0" fontId="18" fillId="0" borderId="19" xfId="41" applyFont="1" applyBorder="1" applyAlignment="1">
      <alignment vertical="center" wrapText="1"/>
    </xf>
    <xf numFmtId="0" fontId="18" fillId="0" borderId="0" xfId="41" applyFont="1" applyAlignment="1">
      <alignment vertical="center" wrapText="1"/>
    </xf>
    <xf numFmtId="0" fontId="40" fillId="0" borderId="24" xfId="41" applyFont="1" applyBorder="1" applyAlignment="1">
      <alignment vertical="top" wrapText="1"/>
    </xf>
    <xf numFmtId="0" fontId="14" fillId="0" borderId="0" xfId="41" applyFont="1" applyFill="1" applyBorder="1" applyAlignment="1">
      <alignment vertical="top" wrapText="1"/>
    </xf>
    <xf numFmtId="0" fontId="40" fillId="0" borderId="19" xfId="41" applyFont="1" applyBorder="1" applyAlignment="1">
      <alignment vertical="top" wrapText="1"/>
    </xf>
    <xf numFmtId="0" fontId="40" fillId="0" borderId="0" xfId="41" applyFont="1" applyAlignment="1">
      <alignment vertical="top" wrapText="1"/>
    </xf>
    <xf numFmtId="0" fontId="18" fillId="0" borderId="21" xfId="41" applyFont="1" applyBorder="1" applyAlignment="1">
      <alignment vertical="top" wrapText="1"/>
    </xf>
    <xf numFmtId="0" fontId="18" fillId="0" borderId="10" xfId="41" applyFont="1" applyBorder="1" applyAlignment="1">
      <alignment vertical="top" wrapText="1"/>
    </xf>
    <xf numFmtId="0" fontId="18" fillId="0" borderId="22" xfId="41" applyFont="1" applyBorder="1" applyAlignment="1">
      <alignment vertical="top" wrapText="1"/>
    </xf>
    <xf numFmtId="0" fontId="5" fillId="0" borderId="25" xfId="0" applyFont="1" applyBorder="1"/>
    <xf numFmtId="3" fontId="5" fillId="0" borderId="25" xfId="0" applyNumberFormat="1" applyFont="1" applyBorder="1" applyAlignment="1">
      <alignment horizontal="center"/>
    </xf>
    <xf numFmtId="0" fontId="9" fillId="0" borderId="0" xfId="0" applyFont="1" applyFill="1" applyAlignment="1">
      <alignment vertical="center"/>
    </xf>
    <xf numFmtId="0" fontId="5" fillId="0" borderId="0" xfId="0" applyFont="1"/>
    <xf numFmtId="3" fontId="5" fillId="0" borderId="0" xfId="0" applyNumberFormat="1" applyFont="1" applyAlignment="1">
      <alignment horizontal="center"/>
    </xf>
    <xf numFmtId="0" fontId="40" fillId="0" borderId="0" xfId="0" applyFont="1"/>
    <xf numFmtId="3" fontId="40" fillId="0" borderId="0" xfId="0" applyNumberFormat="1" applyFont="1" applyAlignment="1">
      <alignment horizontal="center"/>
    </xf>
    <xf numFmtId="0" fontId="5" fillId="0" borderId="25" xfId="0" applyFont="1" applyBorder="1" applyAlignment="1">
      <alignment horizontal="center"/>
    </xf>
    <xf numFmtId="0" fontId="5" fillId="0" borderId="0" xfId="0" applyFont="1" applyAlignment="1">
      <alignment horizontal="center"/>
    </xf>
    <xf numFmtId="0" fontId="40" fillId="0" borderId="0" xfId="0" applyFont="1" applyAlignment="1">
      <alignment horizontal="center"/>
    </xf>
    <xf numFmtId="0" fontId="5" fillId="0" borderId="11" xfId="44" applyFont="1" applyFill="1" applyBorder="1" applyAlignment="1">
      <alignment vertical="top" wrapText="1"/>
    </xf>
    <xf numFmtId="3" fontId="5" fillId="0" borderId="11" xfId="44" applyNumberFormat="1" applyFont="1" applyFill="1" applyBorder="1" applyAlignment="1" applyProtection="1">
      <alignment horizontal="center" wrapText="1"/>
      <protection locked="0"/>
    </xf>
    <xf numFmtId="0" fontId="47" fillId="0" borderId="0" xfId="43" applyFont="1" applyAlignment="1">
      <alignment vertical="top" wrapText="1"/>
    </xf>
    <xf numFmtId="3" fontId="47" fillId="0" borderId="0" xfId="43" applyNumberFormat="1" applyFont="1" applyFill="1" applyAlignment="1">
      <alignment horizontal="center" wrapText="1"/>
    </xf>
    <xf numFmtId="0" fontId="47" fillId="0" borderId="0" xfId="43" applyFont="1" applyFill="1" applyAlignment="1">
      <alignment wrapText="1"/>
    </xf>
    <xf numFmtId="0" fontId="47" fillId="0" borderId="0" xfId="43" applyFont="1" applyFill="1" applyAlignment="1">
      <alignment horizontal="left" wrapText="1"/>
    </xf>
    <xf numFmtId="0" fontId="5" fillId="0" borderId="11" xfId="0" applyFont="1" applyFill="1" applyBorder="1" applyAlignment="1">
      <alignment horizontal="center" vertical="top" wrapText="1"/>
    </xf>
    <xf numFmtId="0" fontId="5" fillId="0" borderId="0" xfId="0" applyFont="1" applyBorder="1" applyAlignment="1">
      <alignment horizontal="right" wrapText="1"/>
    </xf>
    <xf numFmtId="0" fontId="0" fillId="0" borderId="0" xfId="0" applyAlignment="1"/>
    <xf numFmtId="3" fontId="5" fillId="0" borderId="0" xfId="0" applyNumberFormat="1" applyFont="1" applyBorder="1" applyAlignment="1">
      <alignment horizontal="center" wrapText="1"/>
    </xf>
    <xf numFmtId="3" fontId="0" fillId="0" borderId="0" xfId="0" applyNumberFormat="1" applyAlignment="1">
      <alignment horizontal="center"/>
    </xf>
    <xf numFmtId="0" fontId="5" fillId="0" borderId="0" xfId="0" applyFont="1" applyBorder="1" applyAlignment="1">
      <alignment wrapText="1"/>
    </xf>
    <xf numFmtId="0" fontId="5" fillId="0" borderId="0" xfId="0" applyFont="1" applyBorder="1" applyAlignment="1">
      <alignment horizontal="center" vertical="top" wrapText="1"/>
    </xf>
    <xf numFmtId="0" fontId="5" fillId="0" borderId="20" xfId="0" applyFont="1" applyFill="1" applyBorder="1" applyAlignment="1">
      <alignment horizontal="center" vertical="top" wrapText="1"/>
    </xf>
    <xf numFmtId="0" fontId="5" fillId="0" borderId="16" xfId="0" applyFont="1" applyFill="1" applyBorder="1" applyAlignment="1">
      <alignment horizontal="center" vertical="top" wrapText="1"/>
    </xf>
    <xf numFmtId="0" fontId="0" fillId="0" borderId="0" xfId="0" applyAlignment="1">
      <alignment horizontal="center"/>
    </xf>
    <xf numFmtId="3" fontId="5" fillId="0" borderId="11" xfId="44" applyNumberFormat="1" applyFont="1" applyFill="1" applyBorder="1" applyAlignment="1" applyProtection="1">
      <alignment horizontal="left" wrapText="1"/>
      <protection locked="0"/>
    </xf>
    <xf numFmtId="0" fontId="47" fillId="0" borderId="11" xfId="43" applyFont="1" applyFill="1" applyBorder="1" applyAlignment="1">
      <alignment horizontal="center" vertical="top" wrapText="1"/>
    </xf>
    <xf numFmtId="0" fontId="47" fillId="0" borderId="0" xfId="43" applyFont="1" applyFill="1" applyAlignment="1">
      <alignment horizontal="center" vertical="top" wrapText="1"/>
    </xf>
    <xf numFmtId="3" fontId="5" fillId="0" borderId="11" xfId="44" applyNumberFormat="1" applyFont="1" applyBorder="1" applyAlignment="1">
      <alignment horizontal="left" vertical="top" wrapText="1"/>
    </xf>
    <xf numFmtId="0" fontId="5" fillId="0" borderId="11" xfId="44" applyFont="1" applyBorder="1" applyAlignment="1" applyProtection="1">
      <alignment horizontal="left" vertical="top" wrapText="1"/>
      <protection locked="0"/>
    </xf>
    <xf numFmtId="3" fontId="5" fillId="0" borderId="12" xfId="44" applyNumberFormat="1" applyFont="1" applyFill="1" applyBorder="1" applyAlignment="1" applyProtection="1">
      <alignment horizontal="center" wrapText="1"/>
      <protection locked="0"/>
    </xf>
    <xf numFmtId="0" fontId="8" fillId="0" borderId="11" xfId="44" applyFont="1" applyBorder="1" applyAlignment="1">
      <alignment horizontal="left" vertical="top"/>
    </xf>
    <xf numFmtId="0" fontId="5" fillId="0" borderId="21" xfId="0" applyFont="1" applyFill="1" applyBorder="1" applyAlignment="1">
      <alignment horizontal="center" vertical="top"/>
    </xf>
    <xf numFmtId="0" fontId="51" fillId="0" borderId="0" xfId="43" applyFont="1" applyFill="1" applyAlignment="1">
      <alignment horizontal="left" vertical="top" wrapText="1"/>
    </xf>
    <xf numFmtId="3" fontId="6" fillId="0" borderId="10" xfId="0" applyNumberFormat="1" applyFont="1" applyBorder="1" applyAlignment="1">
      <alignment horizontal="center" vertical="center" wrapText="1"/>
    </xf>
    <xf numFmtId="0" fontId="14" fillId="0" borderId="0" xfId="41" applyFont="1" applyBorder="1" applyAlignment="1">
      <alignment vertical="top" wrapText="1"/>
    </xf>
    <xf numFmtId="0" fontId="54" fillId="0" borderId="0" xfId="0" applyFont="1"/>
    <xf numFmtId="0" fontId="5" fillId="0" borderId="11" xfId="50" applyFont="1" applyFill="1" applyBorder="1" applyAlignment="1">
      <alignment horizontal="center" vertical="top"/>
    </xf>
    <xf numFmtId="0" fontId="47" fillId="0" borderId="11" xfId="43" applyFont="1" applyFill="1" applyBorder="1" applyAlignment="1">
      <alignment vertical="top" wrapText="1"/>
    </xf>
    <xf numFmtId="0" fontId="47" fillId="0" borderId="11" xfId="43" applyFont="1" applyFill="1" applyBorder="1" applyAlignment="1">
      <alignment horizontal="left" wrapText="1"/>
    </xf>
    <xf numFmtId="0" fontId="50" fillId="0" borderId="0" xfId="43" applyFont="1" applyBorder="1" applyAlignment="1">
      <alignment vertical="top" wrapText="1"/>
    </xf>
    <xf numFmtId="0" fontId="19" fillId="0" borderId="11" xfId="43" applyFont="1" applyFill="1" applyBorder="1" applyAlignment="1">
      <alignment vertical="top" wrapText="1"/>
    </xf>
    <xf numFmtId="0" fontId="9" fillId="24" borderId="23" xfId="0" applyFont="1" applyFill="1" applyBorder="1" applyAlignment="1">
      <alignment horizontal="center" vertical="center" wrapText="1"/>
    </xf>
    <xf numFmtId="0" fontId="9" fillId="24" borderId="12" xfId="0" applyFont="1" applyFill="1" applyBorder="1" applyAlignment="1">
      <alignment vertical="center" wrapText="1"/>
    </xf>
    <xf numFmtId="0" fontId="9" fillId="24" borderId="12" xfId="0" applyFont="1" applyFill="1" applyBorder="1" applyAlignment="1">
      <alignment horizontal="right" vertical="center" wrapText="1"/>
    </xf>
    <xf numFmtId="3" fontId="9" fillId="24" borderId="12" xfId="0" applyNumberFormat="1" applyFont="1" applyFill="1" applyBorder="1" applyAlignment="1">
      <alignment horizontal="center" vertical="center" wrapText="1"/>
    </xf>
    <xf numFmtId="3" fontId="9" fillId="24" borderId="14" xfId="0" applyNumberFormat="1" applyFont="1" applyFill="1" applyBorder="1" applyAlignment="1">
      <alignment horizontal="center" vertical="center" wrapText="1"/>
    </xf>
    <xf numFmtId="3" fontId="9" fillId="24" borderId="11" xfId="0" applyNumberFormat="1" applyFont="1" applyFill="1" applyBorder="1" applyAlignment="1">
      <alignment horizontal="center" vertical="center" wrapText="1"/>
    </xf>
    <xf numFmtId="0" fontId="0" fillId="0" borderId="0" xfId="0" applyAlignment="1">
      <alignment vertical="center"/>
    </xf>
    <xf numFmtId="0" fontId="5" fillId="0" borderId="18" xfId="0" applyFont="1" applyFill="1" applyBorder="1" applyAlignment="1">
      <alignment horizontal="center" vertical="top"/>
    </xf>
    <xf numFmtId="0" fontId="5" fillId="0" borderId="24" xfId="0" applyFont="1" applyFill="1" applyBorder="1" applyAlignment="1">
      <alignment wrapText="1"/>
    </xf>
    <xf numFmtId="0" fontId="5" fillId="0" borderId="18" xfId="0" applyFont="1" applyFill="1" applyBorder="1" applyAlignment="1">
      <alignment horizontal="left" vertical="top" wrapText="1"/>
    </xf>
    <xf numFmtId="0" fontId="9" fillId="0" borderId="13" xfId="0" applyFont="1" applyFill="1" applyBorder="1" applyAlignment="1">
      <alignment vertical="top" wrapText="1"/>
    </xf>
    <xf numFmtId="0" fontId="53" fillId="0" borderId="18" xfId="0" applyFont="1" applyFill="1" applyBorder="1" applyAlignment="1">
      <alignment horizontal="center" vertical="top"/>
    </xf>
    <xf numFmtId="0" fontId="5" fillId="0" borderId="22" xfId="0" applyFont="1" applyFill="1" applyBorder="1" applyAlignment="1">
      <alignment vertical="top" wrapText="1"/>
    </xf>
    <xf numFmtId="0" fontId="5" fillId="0" borderId="21" xfId="0" applyFont="1" applyBorder="1" applyAlignment="1">
      <alignment vertical="top" wrapText="1"/>
    </xf>
    <xf numFmtId="0" fontId="5" fillId="0" borderId="21" xfId="0" applyFont="1" applyBorder="1" applyAlignment="1">
      <alignment wrapText="1"/>
    </xf>
    <xf numFmtId="0" fontId="53" fillId="0" borderId="16" xfId="0" applyFont="1" applyFill="1" applyBorder="1" applyAlignment="1">
      <alignment horizontal="center" vertical="top"/>
    </xf>
    <xf numFmtId="0" fontId="5" fillId="0" borderId="12" xfId="0" applyFont="1" applyFill="1" applyBorder="1" applyAlignment="1">
      <alignment vertical="top" wrapText="1"/>
    </xf>
    <xf numFmtId="0" fontId="5" fillId="0" borderId="20" xfId="0" applyFont="1" applyFill="1" applyBorder="1" applyAlignment="1">
      <alignment horizontal="center" vertical="top"/>
    </xf>
    <xf numFmtId="0" fontId="5" fillId="0" borderId="0" xfId="0" applyFont="1" applyAlignment="1">
      <alignment vertical="center"/>
    </xf>
    <xf numFmtId="0" fontId="52" fillId="0" borderId="11" xfId="0" applyFont="1" applyBorder="1" applyAlignment="1">
      <alignment horizontal="center" vertical="center"/>
    </xf>
    <xf numFmtId="0" fontId="52" fillId="0" borderId="11" xfId="0" applyFont="1" applyBorder="1" applyAlignment="1">
      <alignment vertical="center"/>
    </xf>
    <xf numFmtId="3" fontId="52" fillId="0" borderId="11" xfId="0" applyNumberFormat="1" applyFont="1" applyBorder="1" applyAlignment="1">
      <alignment horizontal="center" vertical="center"/>
    </xf>
    <xf numFmtId="0" fontId="5" fillId="0" borderId="11" xfId="0" applyFont="1" applyBorder="1" applyAlignment="1">
      <alignment horizontal="center" vertical="center"/>
    </xf>
    <xf numFmtId="0" fontId="40" fillId="0" borderId="11" xfId="0" applyFont="1" applyFill="1" applyBorder="1" applyAlignment="1">
      <alignment vertical="center"/>
    </xf>
    <xf numFmtId="3" fontId="40" fillId="0" borderId="11" xfId="0" applyNumberFormat="1" applyFont="1" applyFill="1" applyBorder="1" applyAlignment="1">
      <alignment horizontal="center" vertical="center"/>
    </xf>
    <xf numFmtId="0" fontId="9" fillId="0" borderId="0" xfId="0" applyFont="1" applyAlignment="1">
      <alignment vertical="center"/>
    </xf>
    <xf numFmtId="0" fontId="42" fillId="0" borderId="21" xfId="0" applyFont="1" applyBorder="1" applyAlignment="1">
      <alignment horizontal="center" vertical="center"/>
    </xf>
    <xf numFmtId="0" fontId="7" fillId="0" borderId="22" xfId="0" applyFont="1" applyFill="1" applyBorder="1" applyAlignment="1">
      <alignment vertical="center"/>
    </xf>
    <xf numFmtId="3" fontId="7" fillId="0" borderId="22" xfId="0" applyNumberFormat="1" applyFont="1" applyFill="1" applyBorder="1" applyAlignment="1">
      <alignment horizontal="center" vertical="center"/>
    </xf>
    <xf numFmtId="0" fontId="42" fillId="0" borderId="0" xfId="0" applyFont="1" applyAlignment="1">
      <alignment vertical="center"/>
    </xf>
    <xf numFmtId="0" fontId="42" fillId="0" borderId="23" xfId="0" applyFont="1" applyBorder="1" applyAlignment="1">
      <alignment horizontal="center" vertical="center"/>
    </xf>
    <xf numFmtId="0" fontId="7" fillId="0" borderId="14" xfId="0" applyFont="1" applyFill="1" applyBorder="1" applyAlignment="1">
      <alignment vertical="center"/>
    </xf>
    <xf numFmtId="0" fontId="5" fillId="0" borderId="23" xfId="0" applyFont="1" applyBorder="1" applyAlignment="1">
      <alignment horizontal="center" vertical="center"/>
    </xf>
    <xf numFmtId="0" fontId="40" fillId="0" borderId="14" xfId="0" applyFont="1" applyFill="1" applyBorder="1" applyAlignment="1">
      <alignment vertical="center"/>
    </xf>
    <xf numFmtId="0" fontId="3" fillId="0" borderId="0" xfId="51"/>
    <xf numFmtId="0" fontId="5" fillId="0" borderId="10" xfId="51" applyFont="1" applyBorder="1" applyAlignment="1">
      <alignment horizontal="center" vertical="top"/>
    </xf>
    <xf numFmtId="0" fontId="5" fillId="0" borderId="10" xfId="51" applyFont="1" applyBorder="1" applyAlignment="1">
      <alignment vertical="top" wrapText="1"/>
    </xf>
    <xf numFmtId="4" fontId="5" fillId="0" borderId="10" xfId="51" applyNumberFormat="1" applyFont="1" applyBorder="1" applyAlignment="1">
      <alignment wrapText="1"/>
    </xf>
    <xf numFmtId="0" fontId="5" fillId="0" borderId="10" xfId="51" applyFont="1" applyBorder="1" applyAlignment="1">
      <alignment wrapText="1"/>
    </xf>
    <xf numFmtId="3" fontId="5" fillId="0" borderId="10" xfId="51" applyNumberFormat="1" applyFont="1" applyBorder="1" applyAlignment="1">
      <alignment horizontal="center" wrapText="1"/>
    </xf>
    <xf numFmtId="0" fontId="6" fillId="0" borderId="10" xfId="51" applyFont="1" applyBorder="1" applyAlignment="1">
      <alignment horizontal="center" vertical="center"/>
    </xf>
    <xf numFmtId="0" fontId="6" fillId="0" borderId="10" xfId="51" applyFont="1" applyBorder="1" applyAlignment="1">
      <alignment vertical="center" wrapText="1"/>
    </xf>
    <xf numFmtId="4" fontId="6" fillId="0" borderId="10" xfId="51" applyNumberFormat="1" applyFont="1" applyBorder="1" applyAlignment="1">
      <alignment vertical="center" wrapText="1"/>
    </xf>
    <xf numFmtId="3" fontId="6" fillId="0" borderId="10" xfId="51" applyNumberFormat="1" applyFont="1" applyBorder="1" applyAlignment="1">
      <alignment horizontal="center" vertical="center" wrapText="1"/>
    </xf>
    <xf numFmtId="0" fontId="5" fillId="0" borderId="0" xfId="51" applyFont="1" applyAlignment="1">
      <alignment horizontal="center" vertical="top"/>
    </xf>
    <xf numFmtId="0" fontId="5" fillId="0" borderId="0" xfId="51" applyFont="1" applyAlignment="1">
      <alignment vertical="top" wrapText="1"/>
    </xf>
    <xf numFmtId="4" fontId="5" fillId="0" borderId="0" xfId="51" applyNumberFormat="1" applyFont="1" applyAlignment="1">
      <alignment wrapText="1"/>
    </xf>
    <xf numFmtId="0" fontId="5" fillId="0" borderId="0" xfId="51" applyFont="1" applyAlignment="1">
      <alignment wrapText="1"/>
    </xf>
    <xf numFmtId="3" fontId="5" fillId="0" borderId="0" xfId="51" applyNumberFormat="1" applyFont="1" applyAlignment="1">
      <alignment horizontal="center" wrapText="1"/>
    </xf>
    <xf numFmtId="0" fontId="5" fillId="0" borderId="0" xfId="51" applyFont="1" applyAlignment="1">
      <alignment horizontal="center" vertical="top" wrapText="1"/>
    </xf>
    <xf numFmtId="4" fontId="5" fillId="0" borderId="0" xfId="51" applyNumberFormat="1" applyFont="1" applyAlignment="1">
      <alignment horizontal="right" wrapText="1"/>
    </xf>
    <xf numFmtId="4" fontId="47" fillId="0" borderId="11" xfId="43" applyNumberFormat="1" applyFont="1" applyFill="1" applyBorder="1" applyAlignment="1">
      <alignment wrapText="1"/>
    </xf>
    <xf numFmtId="0" fontId="58" fillId="0" borderId="0" xfId="43" applyFont="1" applyBorder="1" applyAlignment="1">
      <alignment vertical="top" wrapText="1"/>
    </xf>
    <xf numFmtId="4" fontId="5" fillId="0" borderId="11" xfId="44" applyNumberFormat="1" applyFont="1" applyFill="1" applyBorder="1" applyAlignment="1" applyProtection="1">
      <alignment horizontal="right" wrapText="1"/>
      <protection locked="0"/>
    </xf>
    <xf numFmtId="0" fontId="5" fillId="0" borderId="11" xfId="51" applyFont="1" applyBorder="1" applyAlignment="1">
      <alignment horizontal="center" vertical="top"/>
    </xf>
    <xf numFmtId="0" fontId="5" fillId="0" borderId="11" xfId="51" applyFont="1" applyFill="1" applyBorder="1" applyAlignment="1">
      <alignment vertical="top" wrapText="1"/>
    </xf>
    <xf numFmtId="4" fontId="5" fillId="0" borderId="11" xfId="51" applyNumberFormat="1" applyFont="1" applyFill="1" applyBorder="1" applyAlignment="1">
      <alignment horizontal="right" wrapText="1"/>
    </xf>
    <xf numFmtId="0" fontId="5" fillId="0" borderId="11" xfId="51" applyFont="1" applyFill="1" applyBorder="1" applyAlignment="1">
      <alignment wrapText="1"/>
    </xf>
    <xf numFmtId="0" fontId="54" fillId="0" borderId="0" xfId="51" applyFont="1"/>
    <xf numFmtId="0" fontId="5" fillId="0" borderId="11" xfId="51" applyFont="1" applyBorder="1" applyAlignment="1">
      <alignment wrapText="1"/>
    </xf>
    <xf numFmtId="0" fontId="5" fillId="0" borderId="0" xfId="51" applyFont="1" applyBorder="1" applyAlignment="1">
      <alignment horizontal="center" vertical="top" wrapText="1"/>
    </xf>
    <xf numFmtId="0" fontId="5" fillId="0" borderId="0" xfId="51" applyFont="1" applyBorder="1" applyAlignment="1">
      <alignment vertical="top" wrapText="1"/>
    </xf>
    <xf numFmtId="49" fontId="5" fillId="0" borderId="0" xfId="51" applyNumberFormat="1" applyFont="1" applyBorder="1" applyAlignment="1">
      <alignment vertical="top" wrapText="1"/>
    </xf>
    <xf numFmtId="4" fontId="5" fillId="0" borderId="0" xfId="51" applyNumberFormat="1" applyFont="1" applyBorder="1" applyAlignment="1">
      <alignment horizontal="right" wrapText="1"/>
    </xf>
    <xf numFmtId="0" fontId="5" fillId="0" borderId="0" xfId="51" applyFont="1" applyBorder="1" applyAlignment="1">
      <alignment wrapText="1"/>
    </xf>
    <xf numFmtId="3" fontId="5" fillId="0" borderId="0" xfId="51" applyNumberFormat="1" applyFont="1" applyBorder="1" applyAlignment="1">
      <alignment horizontal="center" wrapText="1"/>
    </xf>
    <xf numFmtId="4" fontId="47" fillId="0" borderId="0" xfId="43" applyNumberFormat="1" applyFont="1" applyFill="1" applyAlignment="1">
      <alignment horizontal="left" wrapText="1"/>
    </xf>
    <xf numFmtId="4" fontId="5" fillId="0" borderId="11" xfId="44" applyNumberFormat="1" applyFont="1" applyFill="1" applyBorder="1" applyAlignment="1">
      <alignment horizontal="right" wrapText="1"/>
    </xf>
    <xf numFmtId="0" fontId="55" fillId="0" borderId="0" xfId="43" applyFont="1" applyAlignment="1">
      <alignment vertical="top" wrapText="1"/>
    </xf>
    <xf numFmtId="0" fontId="5" fillId="0" borderId="23" xfId="51" applyFont="1" applyFill="1" applyBorder="1" applyAlignment="1">
      <alignment vertical="top" wrapText="1"/>
    </xf>
    <xf numFmtId="0" fontId="5" fillId="0" borderId="16" xfId="51" applyFont="1" applyFill="1" applyBorder="1" applyAlignment="1">
      <alignment wrapText="1"/>
    </xf>
    <xf numFmtId="4" fontId="5" fillId="0" borderId="11" xfId="44" applyNumberFormat="1" applyFont="1" applyBorder="1" applyAlignment="1">
      <alignment horizontal="right" wrapText="1"/>
    </xf>
    <xf numFmtId="0" fontId="5" fillId="0" borderId="13" xfId="51" applyFont="1" applyBorder="1" applyAlignment="1">
      <alignment horizontal="center" vertical="top" wrapText="1"/>
    </xf>
    <xf numFmtId="0" fontId="5" fillId="0" borderId="13" xfId="51" applyFont="1" applyBorder="1" applyAlignment="1">
      <alignment vertical="top" wrapText="1"/>
    </xf>
    <xf numFmtId="49" fontId="5" fillId="0" borderId="11" xfId="51" applyNumberFormat="1" applyFont="1" applyBorder="1" applyAlignment="1">
      <alignment vertical="top" wrapText="1"/>
    </xf>
    <xf numFmtId="4" fontId="5" fillId="0" borderId="12" xfId="51" applyNumberFormat="1" applyFont="1" applyBorder="1" applyAlignment="1">
      <alignment horizontal="right" wrapText="1"/>
    </xf>
    <xf numFmtId="0" fontId="5" fillId="0" borderId="12" xfId="51" applyFont="1" applyBorder="1" applyAlignment="1">
      <alignment wrapText="1"/>
    </xf>
    <xf numFmtId="3" fontId="5" fillId="0" borderId="12" xfId="51" applyNumberFormat="1" applyFont="1" applyBorder="1" applyAlignment="1">
      <alignment horizontal="center" wrapText="1"/>
    </xf>
    <xf numFmtId="3" fontId="5" fillId="0" borderId="14" xfId="51" applyNumberFormat="1" applyFont="1" applyBorder="1" applyAlignment="1">
      <alignment horizontal="center" wrapText="1"/>
    </xf>
    <xf numFmtId="0" fontId="5" fillId="0" borderId="11" xfId="51" applyFont="1" applyBorder="1" applyAlignment="1">
      <alignment horizontal="center" vertical="top" wrapText="1"/>
    </xf>
    <xf numFmtId="49" fontId="5" fillId="0" borderId="14" xfId="51" applyNumberFormat="1" applyFont="1" applyBorder="1" applyAlignment="1">
      <alignment vertical="top" wrapText="1"/>
    </xf>
    <xf numFmtId="0" fontId="5" fillId="0" borderId="18" xfId="51" applyFont="1" applyBorder="1" applyAlignment="1">
      <alignment vertical="top" wrapText="1"/>
    </xf>
    <xf numFmtId="49" fontId="5" fillId="0" borderId="15" xfId="51" applyNumberFormat="1" applyFont="1" applyBorder="1" applyAlignment="1">
      <alignment vertical="top" wrapText="1"/>
    </xf>
    <xf numFmtId="0" fontId="5" fillId="0" borderId="13" xfId="51" applyFont="1" applyBorder="1" applyAlignment="1">
      <alignment wrapText="1"/>
    </xf>
    <xf numFmtId="0" fontId="12" fillId="0" borderId="0" xfId="51" applyFont="1" applyFill="1" applyBorder="1" applyAlignment="1">
      <alignment horizontal="center" vertical="center"/>
    </xf>
    <xf numFmtId="4" fontId="12" fillId="0" borderId="0" xfId="51" applyNumberFormat="1" applyFont="1" applyFill="1" applyBorder="1" applyAlignment="1">
      <alignment horizontal="center" vertical="center"/>
    </xf>
    <xf numFmtId="0" fontId="3" fillId="0" borderId="0" xfId="51" applyBorder="1"/>
    <xf numFmtId="0" fontId="9" fillId="24" borderId="23" xfId="51" applyFont="1" applyFill="1" applyBorder="1" applyAlignment="1">
      <alignment horizontal="center" vertical="center" wrapText="1"/>
    </xf>
    <xf numFmtId="0" fontId="9" fillId="24" borderId="12" xfId="51" applyFont="1" applyFill="1" applyBorder="1" applyAlignment="1">
      <alignment vertical="center" wrapText="1"/>
    </xf>
    <xf numFmtId="4" fontId="9" fillId="24" borderId="12" xfId="51" applyNumberFormat="1" applyFont="1" applyFill="1" applyBorder="1" applyAlignment="1">
      <alignment horizontal="right" vertical="center" wrapText="1"/>
    </xf>
    <xf numFmtId="3" fontId="9" fillId="24" borderId="12" xfId="51" applyNumberFormat="1" applyFont="1" applyFill="1" applyBorder="1" applyAlignment="1">
      <alignment horizontal="center" vertical="center" wrapText="1"/>
    </xf>
    <xf numFmtId="3" fontId="9" fillId="24" borderId="14" xfId="51" applyNumberFormat="1" applyFont="1" applyFill="1" applyBorder="1" applyAlignment="1">
      <alignment horizontal="center" vertical="center" wrapText="1"/>
    </xf>
    <xf numFmtId="3" fontId="9" fillId="24" borderId="11" xfId="51" applyNumberFormat="1" applyFont="1" applyFill="1" applyBorder="1" applyAlignment="1">
      <alignment horizontal="center" vertical="center" wrapText="1"/>
    </xf>
    <xf numFmtId="0" fontId="3" fillId="0" borderId="0" xfId="51" applyAlignment="1">
      <alignment vertical="center"/>
    </xf>
    <xf numFmtId="0" fontId="8" fillId="0" borderId="0" xfId="51" applyFont="1" applyFill="1" applyAlignment="1">
      <alignment vertical="top" wrapText="1"/>
    </xf>
    <xf numFmtId="49" fontId="5" fillId="0" borderId="13" xfId="51" applyNumberFormat="1" applyFont="1" applyFill="1" applyBorder="1" applyAlignment="1">
      <alignment vertical="top" wrapText="1"/>
    </xf>
    <xf numFmtId="4" fontId="8" fillId="0" borderId="13" xfId="51" applyNumberFormat="1" applyFont="1" applyFill="1" applyBorder="1" applyAlignment="1">
      <alignment horizontal="right" wrapText="1"/>
    </xf>
    <xf numFmtId="0" fontId="8" fillId="0" borderId="13" xfId="51" applyFont="1" applyFill="1" applyBorder="1" applyAlignment="1">
      <alignment wrapText="1"/>
    </xf>
    <xf numFmtId="0" fontId="5" fillId="0" borderId="11" xfId="51" applyFont="1" applyFill="1" applyBorder="1" applyAlignment="1">
      <alignment horizontal="center" vertical="top"/>
    </xf>
    <xf numFmtId="0" fontId="5" fillId="0" borderId="11" xfId="44" applyNumberFormat="1" applyFont="1" applyFill="1" applyBorder="1" applyAlignment="1" applyProtection="1">
      <alignment horizontal="left" vertical="top" wrapText="1"/>
    </xf>
    <xf numFmtId="0" fontId="50" fillId="24" borderId="23" xfId="43" applyFont="1" applyFill="1" applyBorder="1" applyAlignment="1">
      <alignment horizontal="center" vertical="center" wrapText="1"/>
    </xf>
    <xf numFmtId="0" fontId="48" fillId="24" borderId="12" xfId="43" applyFont="1" applyFill="1" applyBorder="1" applyAlignment="1">
      <alignment horizontal="left" vertical="center" wrapText="1"/>
    </xf>
    <xf numFmtId="4" fontId="50" fillId="24" borderId="12" xfId="43" applyNumberFormat="1" applyFont="1" applyFill="1" applyBorder="1" applyAlignment="1">
      <alignment vertical="center" wrapText="1"/>
    </xf>
    <xf numFmtId="0" fontId="50" fillId="24" borderId="12" xfId="43" applyFont="1" applyFill="1" applyBorder="1" applyAlignment="1">
      <alignment horizontal="left" vertical="center" wrapText="1"/>
    </xf>
    <xf numFmtId="3" fontId="50" fillId="24" borderId="12" xfId="43" applyNumberFormat="1" applyFont="1" applyFill="1" applyBorder="1" applyAlignment="1">
      <alignment horizontal="center" vertical="center" wrapText="1"/>
    </xf>
    <xf numFmtId="3" fontId="50" fillId="24" borderId="14" xfId="43" applyNumberFormat="1" applyFont="1" applyFill="1" applyBorder="1" applyAlignment="1">
      <alignment horizontal="center" vertical="center" wrapText="1"/>
    </xf>
    <xf numFmtId="0" fontId="47" fillId="0" borderId="0" xfId="43" applyFont="1" applyAlignment="1">
      <alignment vertical="center" wrapText="1"/>
    </xf>
    <xf numFmtId="0" fontId="9" fillId="24" borderId="23" xfId="51" applyFont="1" applyFill="1" applyBorder="1" applyAlignment="1">
      <alignment vertical="center" wrapText="1"/>
    </xf>
    <xf numFmtId="4" fontId="9" fillId="24" borderId="12" xfId="51" applyNumberFormat="1" applyFont="1" applyFill="1" applyBorder="1" applyAlignment="1">
      <alignment vertical="center" wrapText="1"/>
    </xf>
    <xf numFmtId="0" fontId="9" fillId="24" borderId="14" xfId="51" applyFont="1" applyFill="1" applyBorder="1" applyAlignment="1">
      <alignment vertical="center" wrapText="1"/>
    </xf>
    <xf numFmtId="1" fontId="5" fillId="0" borderId="11" xfId="51" applyNumberFormat="1" applyFont="1" applyFill="1" applyBorder="1" applyAlignment="1">
      <alignment horizontal="right" wrapText="1"/>
    </xf>
    <xf numFmtId="3" fontId="5" fillId="0" borderId="11" xfId="51" applyNumberFormat="1" applyFont="1" applyFill="1" applyBorder="1" applyAlignment="1">
      <alignment horizontal="left" wrapText="1"/>
    </xf>
    <xf numFmtId="4" fontId="5" fillId="0" borderId="11" xfId="44" applyNumberFormat="1" applyFont="1" applyFill="1" applyBorder="1" applyAlignment="1">
      <alignment horizontal="right"/>
    </xf>
    <xf numFmtId="3" fontId="5" fillId="0" borderId="11" xfId="51" applyNumberFormat="1" applyFont="1" applyFill="1" applyBorder="1" applyAlignment="1">
      <alignment wrapText="1"/>
    </xf>
    <xf numFmtId="1" fontId="5" fillId="0" borderId="11" xfId="51" applyNumberFormat="1" applyFont="1" applyFill="1" applyBorder="1" applyAlignment="1">
      <alignment horizontal="right" vertical="center" wrapText="1"/>
    </xf>
    <xf numFmtId="3" fontId="5" fillId="0" borderId="11" xfId="51" applyNumberFormat="1" applyFont="1" applyFill="1" applyBorder="1" applyAlignment="1">
      <alignment horizontal="left" vertical="center" wrapText="1"/>
    </xf>
    <xf numFmtId="1" fontId="5" fillId="0" borderId="11" xfId="51" applyNumberFormat="1" applyFont="1" applyBorder="1" applyAlignment="1">
      <alignment horizontal="right" wrapText="1"/>
    </xf>
    <xf numFmtId="1" fontId="5" fillId="0" borderId="13" xfId="51" applyNumberFormat="1" applyFont="1" applyBorder="1" applyAlignment="1">
      <alignment horizontal="right" wrapText="1"/>
    </xf>
    <xf numFmtId="0" fontId="3" fillId="0" borderId="0" xfId="0" applyFont="1"/>
    <xf numFmtId="0" fontId="5" fillId="0" borderId="0" xfId="0" applyFont="1" applyBorder="1" applyAlignment="1">
      <alignment horizontal="center" vertical="top"/>
    </xf>
    <xf numFmtId="49" fontId="5" fillId="0" borderId="0" xfId="0" applyNumberFormat="1" applyFont="1" applyFill="1" applyBorder="1" applyAlignment="1">
      <alignment vertical="top" wrapText="1"/>
    </xf>
    <xf numFmtId="0" fontId="0" fillId="0" borderId="0" xfId="0" applyBorder="1"/>
    <xf numFmtId="0" fontId="40" fillId="0" borderId="11" xfId="0" applyFont="1" applyFill="1" applyBorder="1" applyAlignment="1">
      <alignment vertical="center" wrapText="1"/>
    </xf>
    <xf numFmtId="49" fontId="5" fillId="0" borderId="15" xfId="0" applyNumberFormat="1" applyFont="1" applyFill="1" applyBorder="1" applyAlignment="1">
      <alignment vertical="top" wrapText="1"/>
    </xf>
    <xf numFmtId="16" fontId="5" fillId="0" borderId="13" xfId="0" applyNumberFormat="1" applyFont="1" applyFill="1" applyBorder="1" applyAlignment="1">
      <alignment horizontal="center" vertical="top"/>
    </xf>
    <xf numFmtId="0" fontId="9" fillId="0" borderId="13" xfId="0" applyFont="1" applyFill="1" applyBorder="1" applyAlignment="1">
      <alignment horizontal="left" vertical="top"/>
    </xf>
    <xf numFmtId="49" fontId="19" fillId="0" borderId="11" xfId="0" applyNumberFormat="1" applyFont="1" applyFill="1" applyBorder="1" applyAlignment="1">
      <alignment vertical="top" wrapText="1"/>
    </xf>
    <xf numFmtId="0" fontId="19" fillId="0" borderId="11" xfId="0" applyFont="1" applyFill="1" applyBorder="1" applyAlignment="1">
      <alignment horizontal="center" vertical="top" wrapText="1"/>
    </xf>
    <xf numFmtId="0" fontId="5" fillId="0" borderId="19" xfId="0" applyFont="1" applyFill="1" applyBorder="1" applyAlignment="1">
      <alignment vertical="top" wrapText="1"/>
    </xf>
    <xf numFmtId="0" fontId="5" fillId="0" borderId="10" xfId="0" applyFont="1" applyFill="1" applyBorder="1" applyAlignment="1">
      <alignment horizontal="right" wrapText="1"/>
    </xf>
    <xf numFmtId="0" fontId="5" fillId="0" borderId="24" xfId="0" applyFont="1" applyFill="1" applyBorder="1" applyAlignment="1">
      <alignment vertical="top" wrapText="1"/>
    </xf>
    <xf numFmtId="0" fontId="9" fillId="0" borderId="20" xfId="0" applyFont="1" applyFill="1" applyBorder="1" applyAlignment="1">
      <alignment vertical="top" wrapText="1"/>
    </xf>
    <xf numFmtId="49" fontId="9" fillId="0" borderId="11" xfId="0" applyNumberFormat="1" applyFont="1" applyFill="1" applyBorder="1" applyAlignment="1">
      <alignment vertical="top" wrapText="1"/>
    </xf>
    <xf numFmtId="0" fontId="5" fillId="0" borderId="15" xfId="0" applyFont="1" applyFill="1" applyBorder="1" applyAlignment="1">
      <alignment horizontal="right" wrapText="1"/>
    </xf>
    <xf numFmtId="16" fontId="5" fillId="0" borderId="18" xfId="0" applyNumberFormat="1" applyFont="1" applyFill="1" applyBorder="1" applyAlignment="1">
      <alignment horizontal="center" vertical="top"/>
    </xf>
    <xf numFmtId="0" fontId="9" fillId="0" borderId="18" xfId="0" applyFont="1" applyFill="1" applyBorder="1" applyAlignment="1">
      <alignment vertical="top" wrapText="1"/>
    </xf>
    <xf numFmtId="0" fontId="47" fillId="0" borderId="11" xfId="0" applyFont="1" applyFill="1" applyBorder="1" applyAlignment="1">
      <alignment vertical="top" wrapText="1"/>
    </xf>
    <xf numFmtId="49" fontId="47" fillId="0" borderId="11" xfId="0" applyNumberFormat="1" applyFont="1" applyFill="1" applyBorder="1" applyAlignment="1">
      <alignment vertical="top" wrapText="1"/>
    </xf>
    <xf numFmtId="0" fontId="47" fillId="0" borderId="11" xfId="0" applyFont="1" applyFill="1" applyBorder="1" applyAlignment="1">
      <alignment horizontal="right" wrapText="1"/>
    </xf>
    <xf numFmtId="0" fontId="47" fillId="0" borderId="11" xfId="0" applyFont="1" applyFill="1" applyBorder="1" applyAlignment="1">
      <alignment wrapText="1"/>
    </xf>
    <xf numFmtId="0" fontId="19" fillId="0" borderId="11" xfId="0" applyNumberFormat="1" applyFont="1" applyFill="1" applyBorder="1" applyAlignment="1">
      <alignment wrapText="1"/>
    </xf>
    <xf numFmtId="49" fontId="5" fillId="0" borderId="22" xfId="0" applyNumberFormat="1" applyFont="1" applyFill="1" applyBorder="1" applyAlignment="1">
      <alignment vertical="top" wrapText="1"/>
    </xf>
    <xf numFmtId="0" fontId="5" fillId="0" borderId="23" xfId="0" applyFont="1" applyFill="1" applyBorder="1" applyAlignment="1">
      <alignment horizontal="center" vertical="top"/>
    </xf>
    <xf numFmtId="49" fontId="5" fillId="0" borderId="14" xfId="0" applyNumberFormat="1" applyFont="1" applyFill="1" applyBorder="1" applyAlignment="1">
      <alignment vertical="top" wrapText="1"/>
    </xf>
    <xf numFmtId="16" fontId="5" fillId="0" borderId="23" xfId="0" applyNumberFormat="1" applyFont="1" applyFill="1" applyBorder="1" applyAlignment="1">
      <alignment horizontal="center" vertical="top" wrapText="1"/>
    </xf>
    <xf numFmtId="0" fontId="9" fillId="24" borderId="23" xfId="0" applyFont="1" applyFill="1" applyBorder="1" applyAlignment="1">
      <alignment vertical="center" wrapText="1"/>
    </xf>
    <xf numFmtId="0" fontId="9" fillId="24" borderId="14" xfId="0" applyFont="1" applyFill="1" applyBorder="1" applyAlignment="1">
      <alignment vertical="center" wrapText="1"/>
    </xf>
    <xf numFmtId="4" fontId="5" fillId="0" borderId="11" xfId="0" applyNumberFormat="1" applyFont="1" applyFill="1" applyBorder="1" applyAlignment="1">
      <alignment wrapText="1"/>
    </xf>
    <xf numFmtId="0" fontId="20" fillId="0" borderId="11" xfId="0" applyFont="1" applyFill="1" applyBorder="1" applyAlignment="1">
      <alignment vertical="top" wrapText="1"/>
    </xf>
    <xf numFmtId="0" fontId="5" fillId="0" borderId="23" xfId="50" applyFont="1" applyFill="1" applyBorder="1" applyAlignment="1">
      <alignment horizontal="center" vertical="top"/>
    </xf>
    <xf numFmtId="0" fontId="5" fillId="0" borderId="23" xfId="0" applyFont="1" applyFill="1" applyBorder="1" applyAlignment="1">
      <alignment wrapText="1"/>
    </xf>
    <xf numFmtId="0" fontId="40" fillId="0" borderId="23" xfId="50" applyFont="1" applyFill="1" applyBorder="1" applyAlignment="1">
      <alignment horizontal="center" vertical="top"/>
    </xf>
    <xf numFmtId="0" fontId="40" fillId="0" borderId="12" xfId="0" applyFont="1" applyBorder="1" applyAlignment="1">
      <alignment vertical="top" wrapText="1"/>
    </xf>
    <xf numFmtId="0" fontId="59" fillId="0" borderId="12" xfId="0" applyFont="1" applyBorder="1" applyAlignment="1">
      <alignment horizontal="left" vertical="top" wrapText="1"/>
    </xf>
    <xf numFmtId="0" fontId="40" fillId="0" borderId="12" xfId="0" applyFont="1" applyFill="1" applyBorder="1" applyAlignment="1">
      <alignment wrapText="1"/>
    </xf>
    <xf numFmtId="0" fontId="40" fillId="0" borderId="12" xfId="0" applyFont="1" applyBorder="1" applyAlignment="1">
      <alignment wrapText="1"/>
    </xf>
    <xf numFmtId="3" fontId="40" fillId="0" borderId="12" xfId="0" applyNumberFormat="1" applyFont="1" applyFill="1" applyBorder="1" applyAlignment="1">
      <alignment horizontal="center" wrapText="1"/>
    </xf>
    <xf numFmtId="3" fontId="40" fillId="0" borderId="12" xfId="0" applyNumberFormat="1" applyFont="1" applyBorder="1" applyAlignment="1">
      <alignment horizontal="center" wrapText="1"/>
    </xf>
    <xf numFmtId="3" fontId="40" fillId="0" borderId="14" xfId="0" applyNumberFormat="1" applyFont="1" applyBorder="1" applyAlignment="1">
      <alignment horizontal="center" wrapText="1"/>
    </xf>
    <xf numFmtId="0" fontId="5" fillId="0" borderId="13" xfId="0" applyFont="1" applyFill="1" applyBorder="1" applyAlignment="1">
      <alignment horizontal="left" vertical="top" wrapText="1"/>
    </xf>
    <xf numFmtId="0" fontId="5" fillId="0" borderId="16" xfId="50" applyFont="1" applyFill="1" applyBorder="1" applyAlignment="1">
      <alignment vertical="top" wrapText="1"/>
    </xf>
    <xf numFmtId="0" fontId="5" fillId="0" borderId="13" xfId="0" applyFont="1" applyFill="1" applyBorder="1" applyAlignment="1">
      <alignment horizontal="center" vertical="top" wrapText="1"/>
    </xf>
    <xf numFmtId="4" fontId="5" fillId="0" borderId="13" xfId="0" applyNumberFormat="1" applyFont="1" applyFill="1" applyBorder="1" applyAlignment="1">
      <alignment wrapText="1"/>
    </xf>
    <xf numFmtId="4" fontId="5" fillId="0" borderId="17" xfId="0" applyNumberFormat="1" applyFont="1" applyFill="1" applyBorder="1" applyAlignment="1">
      <alignment wrapText="1"/>
    </xf>
    <xf numFmtId="16" fontId="5" fillId="0" borderId="18" xfId="0" applyNumberFormat="1" applyFont="1" applyFill="1" applyBorder="1" applyAlignment="1">
      <alignment horizontal="center" vertical="top" wrapText="1"/>
    </xf>
    <xf numFmtId="16" fontId="5" fillId="0" borderId="11" xfId="0" applyNumberFormat="1" applyFont="1" applyFill="1" applyBorder="1" applyAlignment="1">
      <alignment horizontal="center" vertical="top" wrapText="1"/>
    </xf>
    <xf numFmtId="0" fontId="9" fillId="0" borderId="24" xfId="0" applyFont="1" applyFill="1" applyBorder="1" applyAlignment="1">
      <alignment vertical="top" wrapText="1"/>
    </xf>
    <xf numFmtId="4" fontId="5" fillId="0" borderId="24" xfId="0" applyNumberFormat="1" applyFont="1" applyFill="1" applyBorder="1" applyAlignment="1">
      <alignment wrapText="1"/>
    </xf>
    <xf numFmtId="2" fontId="5" fillId="0" borderId="11" xfId="0" applyNumberFormat="1" applyFont="1" applyFill="1" applyBorder="1" applyAlignment="1">
      <alignment horizontal="center" wrapText="1"/>
    </xf>
    <xf numFmtId="0" fontId="17" fillId="0" borderId="14" xfId="0" applyFont="1" applyFill="1" applyBorder="1" applyAlignment="1">
      <alignment horizontal="left" vertical="top" wrapText="1"/>
    </xf>
    <xf numFmtId="0" fontId="17" fillId="0" borderId="12" xfId="0" applyFont="1" applyFill="1" applyBorder="1" applyAlignment="1">
      <alignment horizontal="left" vertical="top" wrapText="1"/>
    </xf>
    <xf numFmtId="0" fontId="40" fillId="0" borderId="12" xfId="0" applyFont="1" applyFill="1" applyBorder="1" applyAlignment="1">
      <alignment vertical="top" wrapText="1"/>
    </xf>
    <xf numFmtId="0" fontId="59" fillId="0" borderId="12" xfId="0" applyFont="1" applyFill="1" applyBorder="1" applyAlignment="1">
      <alignment horizontal="left" vertical="top" wrapText="1"/>
    </xf>
    <xf numFmtId="0" fontId="5" fillId="0" borderId="11" xfId="51" applyFont="1" applyFill="1" applyBorder="1" applyAlignment="1">
      <alignment horizontal="center" vertical="top" wrapText="1"/>
    </xf>
    <xf numFmtId="0" fontId="9" fillId="24" borderId="10" xfId="0" applyFont="1" applyFill="1" applyBorder="1" applyAlignment="1">
      <alignment vertical="center" wrapText="1"/>
    </xf>
    <xf numFmtId="0" fontId="60" fillId="0" borderId="11" xfId="0" applyFont="1" applyFill="1" applyBorder="1" applyAlignment="1">
      <alignment vertical="top" wrapText="1"/>
    </xf>
    <xf numFmtId="0" fontId="60" fillId="0" borderId="23" xfId="0" applyFont="1" applyFill="1" applyBorder="1" applyAlignment="1">
      <alignment vertical="top" wrapText="1"/>
    </xf>
    <xf numFmtId="0" fontId="5" fillId="0" borderId="14" xfId="0" applyFont="1" applyFill="1" applyBorder="1" applyAlignment="1">
      <alignment vertical="top" wrapText="1"/>
    </xf>
    <xf numFmtId="0" fontId="3" fillId="0" borderId="0" xfId="52"/>
    <xf numFmtId="0" fontId="18" fillId="0" borderId="0" xfId="52" applyFont="1" applyFill="1" applyAlignment="1">
      <alignment vertical="top" wrapText="1"/>
    </xf>
    <xf numFmtId="0" fontId="5" fillId="0" borderId="0" xfId="52" applyFont="1"/>
    <xf numFmtId="0" fontId="5" fillId="0" borderId="0" xfId="52" applyFont="1" applyFill="1" applyAlignment="1">
      <alignment vertical="center" wrapText="1"/>
    </xf>
    <xf numFmtId="0" fontId="5" fillId="0" borderId="0" xfId="52" applyFont="1" applyAlignment="1">
      <alignment vertical="center"/>
    </xf>
    <xf numFmtId="0" fontId="3" fillId="0" borderId="0" xfId="52" applyAlignment="1">
      <alignment vertical="center"/>
    </xf>
    <xf numFmtId="0" fontId="5" fillId="0" borderId="0" xfId="52" applyFont="1" applyFill="1" applyAlignment="1">
      <alignment horizontal="left" vertical="center" wrapText="1"/>
    </xf>
    <xf numFmtId="0" fontId="5" fillId="0" borderId="0" xfId="53" applyFont="1" applyFill="1" applyAlignment="1">
      <alignment vertical="center" wrapText="1"/>
    </xf>
    <xf numFmtId="0" fontId="5" fillId="0" borderId="0" xfId="53" applyFont="1" applyFill="1" applyAlignment="1">
      <alignment horizontal="left" vertical="center" wrapText="1"/>
    </xf>
    <xf numFmtId="0" fontId="9" fillId="0" borderId="0" xfId="53" applyFont="1" applyFill="1" applyAlignment="1">
      <alignment horizontal="left" vertical="center" wrapText="1"/>
    </xf>
    <xf numFmtId="0" fontId="18" fillId="0" borderId="0" xfId="52" applyFont="1" applyAlignment="1">
      <alignment vertical="top" wrapText="1"/>
    </xf>
    <xf numFmtId="0" fontId="40" fillId="0" borderId="0" xfId="41" applyFont="1" applyFill="1" applyBorder="1" applyAlignment="1">
      <alignment horizontal="left" vertical="top" wrapText="1"/>
    </xf>
    <xf numFmtId="0" fontId="56" fillId="25" borderId="12" xfId="41" applyFont="1" applyFill="1" applyBorder="1" applyAlignment="1">
      <alignment horizontal="left" vertical="top" wrapText="1"/>
    </xf>
    <xf numFmtId="0" fontId="11" fillId="0" borderId="27" xfId="41" applyFont="1" applyFill="1" applyBorder="1" applyAlignment="1">
      <alignment horizontal="left" vertical="center" wrapText="1"/>
    </xf>
    <xf numFmtId="0" fontId="57" fillId="0" borderId="25" xfId="41" applyFont="1" applyFill="1" applyBorder="1" applyAlignment="1">
      <alignment horizontal="left" vertical="center" wrapText="1"/>
    </xf>
    <xf numFmtId="0" fontId="56" fillId="25" borderId="25" xfId="41" applyFont="1" applyFill="1" applyBorder="1" applyAlignment="1">
      <alignment horizontal="left" vertical="center" wrapText="1"/>
    </xf>
    <xf numFmtId="0" fontId="5" fillId="0" borderId="0" xfId="53" applyFont="1" applyFill="1" applyAlignment="1">
      <alignment horizontal="left" vertical="center" wrapText="1"/>
    </xf>
    <xf numFmtId="0" fontId="4" fillId="25" borderId="0" xfId="52" applyFont="1" applyFill="1" applyBorder="1" applyAlignment="1">
      <alignment horizontal="left" vertical="center" wrapText="1"/>
    </xf>
    <xf numFmtId="0" fontId="5" fillId="0" borderId="0" xfId="52" applyFont="1" applyFill="1" applyAlignment="1">
      <alignment horizontal="left" vertical="center" wrapText="1"/>
    </xf>
    <xf numFmtId="0" fontId="5" fillId="0" borderId="0" xfId="52" applyFont="1" applyAlignment="1">
      <alignment horizontal="left" vertical="center" wrapText="1"/>
    </xf>
    <xf numFmtId="0" fontId="12" fillId="0" borderId="0" xfId="52" applyFont="1" applyAlignment="1">
      <alignment horizontal="left" vertical="center" wrapText="1"/>
    </xf>
    <xf numFmtId="164" fontId="40" fillId="0" borderId="23" xfId="0" applyNumberFormat="1" applyFont="1" applyFill="1" applyBorder="1" applyAlignment="1">
      <alignment horizontal="center" vertical="center"/>
    </xf>
    <xf numFmtId="164" fontId="40" fillId="0" borderId="14" xfId="0" applyNumberFormat="1" applyFont="1" applyFill="1" applyBorder="1" applyAlignment="1">
      <alignment horizontal="center" vertical="center"/>
    </xf>
    <xf numFmtId="164" fontId="7" fillId="26" borderId="23" xfId="0" applyNumberFormat="1" applyFont="1" applyFill="1" applyBorder="1" applyAlignment="1">
      <alignment horizontal="center" vertical="center"/>
    </xf>
    <xf numFmtId="164" fontId="7" fillId="26" borderId="14" xfId="0" applyNumberFormat="1" applyFont="1" applyFill="1" applyBorder="1" applyAlignment="1">
      <alignment horizontal="center" vertical="center"/>
    </xf>
    <xf numFmtId="0" fontId="4" fillId="25" borderId="26" xfId="0" applyFont="1" applyFill="1" applyBorder="1" applyAlignment="1">
      <alignment horizontal="center" vertical="center"/>
    </xf>
    <xf numFmtId="0" fontId="9" fillId="0" borderId="27" xfId="0" applyFont="1" applyFill="1" applyBorder="1" applyAlignment="1">
      <alignment horizontal="center" vertical="center"/>
    </xf>
    <xf numFmtId="0" fontId="12" fillId="0" borderId="25" xfId="0" applyFont="1" applyFill="1" applyBorder="1" applyAlignment="1">
      <alignment horizontal="center" vertical="center" wrapText="1"/>
    </xf>
    <xf numFmtId="0" fontId="4" fillId="25" borderId="25" xfId="0" applyFont="1" applyFill="1" applyBorder="1" applyAlignment="1">
      <alignment horizontal="center" vertical="center"/>
    </xf>
    <xf numFmtId="0" fontId="12" fillId="24" borderId="11" xfId="0" applyFont="1" applyFill="1" applyBorder="1" applyAlignment="1">
      <alignment horizontal="center" vertical="top" wrapText="1"/>
    </xf>
    <xf numFmtId="0" fontId="7" fillId="24" borderId="11" xfId="0" applyFont="1" applyFill="1" applyBorder="1" applyAlignment="1">
      <alignment horizontal="center" vertical="top" wrapText="1"/>
    </xf>
    <xf numFmtId="0" fontId="12" fillId="24" borderId="23" xfId="0" applyFont="1" applyFill="1" applyBorder="1" applyAlignment="1">
      <alignment horizontal="center" vertical="center"/>
    </xf>
    <xf numFmtId="0" fontId="12" fillId="24" borderId="12" xfId="0" applyFont="1" applyFill="1" applyBorder="1" applyAlignment="1">
      <alignment horizontal="center" vertical="center"/>
    </xf>
    <xf numFmtId="0" fontId="12" fillId="24" borderId="14" xfId="0" applyFont="1" applyFill="1" applyBorder="1" applyAlignment="1">
      <alignment horizontal="center" vertical="center"/>
    </xf>
    <xf numFmtId="0" fontId="12" fillId="24" borderId="11" xfId="0" applyFont="1" applyFill="1" applyBorder="1" applyAlignment="1">
      <alignment horizontal="center" vertical="top"/>
    </xf>
    <xf numFmtId="0" fontId="12" fillId="24" borderId="13" xfId="0" applyFont="1" applyFill="1" applyBorder="1" applyAlignment="1">
      <alignment horizontal="center" vertical="top"/>
    </xf>
    <xf numFmtId="0" fontId="7" fillId="24" borderId="23" xfId="0" applyFont="1" applyFill="1" applyBorder="1" applyAlignment="1">
      <alignment horizontal="center" vertical="center" wrapText="1"/>
    </xf>
    <xf numFmtId="0" fontId="7" fillId="24" borderId="12" xfId="0" applyFont="1" applyFill="1" applyBorder="1" applyAlignment="1">
      <alignment horizontal="center" vertical="center" wrapText="1"/>
    </xf>
    <xf numFmtId="0" fontId="7" fillId="24" borderId="14" xfId="0" applyFont="1" applyFill="1" applyBorder="1" applyAlignment="1">
      <alignment horizontal="center" vertical="center" wrapText="1"/>
    </xf>
    <xf numFmtId="0" fontId="12" fillId="0" borderId="0" xfId="0" applyFont="1" applyFill="1" applyAlignment="1">
      <alignment horizontal="center" vertical="center"/>
    </xf>
    <xf numFmtId="0" fontId="5" fillId="0" borderId="0" xfId="0" applyFont="1" applyFill="1" applyAlignment="1">
      <alignment horizontal="center" vertical="center"/>
    </xf>
    <xf numFmtId="0" fontId="9" fillId="0" borderId="0" xfId="0" applyFont="1" applyFill="1" applyAlignment="1">
      <alignment horizontal="center" vertical="center"/>
    </xf>
    <xf numFmtId="0" fontId="12" fillId="25" borderId="0" xfId="0" applyFont="1" applyFill="1" applyAlignment="1">
      <alignment horizontal="center" vertical="center"/>
    </xf>
    <xf numFmtId="0" fontId="9" fillId="0" borderId="23"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23"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4" xfId="0" applyFont="1" applyFill="1" applyBorder="1" applyAlignment="1">
      <alignment horizontal="center" vertical="center"/>
    </xf>
    <xf numFmtId="0" fontId="12" fillId="24" borderId="23" xfId="0" applyFont="1" applyFill="1" applyBorder="1" applyAlignment="1">
      <alignment horizontal="center" vertical="top"/>
    </xf>
    <xf numFmtId="0" fontId="12" fillId="24" borderId="12" xfId="0" applyFont="1" applyFill="1" applyBorder="1" applyAlignment="1">
      <alignment horizontal="center" vertical="top"/>
    </xf>
    <xf numFmtId="0" fontId="12" fillId="24" borderId="14" xfId="0" applyFont="1" applyFill="1" applyBorder="1" applyAlignment="1">
      <alignment horizontal="center" vertical="top"/>
    </xf>
    <xf numFmtId="0" fontId="9" fillId="27" borderId="23" xfId="0" applyFont="1" applyFill="1" applyBorder="1" applyAlignment="1">
      <alignment horizontal="center" vertical="center" wrapText="1"/>
    </xf>
    <xf numFmtId="0" fontId="9" fillId="27" borderId="12" xfId="0" applyFont="1" applyFill="1" applyBorder="1" applyAlignment="1">
      <alignment horizontal="center" vertical="center" wrapText="1"/>
    </xf>
    <xf numFmtId="0" fontId="9" fillId="27" borderId="14" xfId="0" applyFont="1" applyFill="1" applyBorder="1" applyAlignment="1">
      <alignment horizontal="center" vertical="center" wrapText="1"/>
    </xf>
    <xf numFmtId="0" fontId="12" fillId="24" borderId="23" xfId="51" applyFont="1" applyFill="1" applyBorder="1" applyAlignment="1">
      <alignment horizontal="center" vertical="top"/>
    </xf>
    <xf numFmtId="0" fontId="12" fillId="24" borderId="12" xfId="51" applyFont="1" applyFill="1" applyBorder="1" applyAlignment="1">
      <alignment horizontal="center" vertical="top"/>
    </xf>
    <xf numFmtId="0" fontId="12" fillId="24" borderId="14" xfId="51" applyFont="1" applyFill="1" applyBorder="1" applyAlignment="1">
      <alignment horizontal="center" vertical="top"/>
    </xf>
    <xf numFmtId="0" fontId="49" fillId="24" borderId="23" xfId="43" applyFont="1" applyFill="1" applyBorder="1" applyAlignment="1">
      <alignment horizontal="center" vertical="top" wrapText="1"/>
    </xf>
    <xf numFmtId="0" fontId="49" fillId="24" borderId="12" xfId="43" applyFont="1" applyFill="1" applyBorder="1" applyAlignment="1">
      <alignment horizontal="center" vertical="top" wrapText="1"/>
    </xf>
    <xf numFmtId="0" fontId="49" fillId="24" borderId="14" xfId="43" applyFont="1" applyFill="1" applyBorder="1" applyAlignment="1">
      <alignment horizontal="center" vertical="top" wrapText="1"/>
    </xf>
    <xf numFmtId="0" fontId="12" fillId="24" borderId="11" xfId="51" applyFont="1" applyFill="1" applyBorder="1" applyAlignment="1">
      <alignment horizontal="center" vertical="top"/>
    </xf>
    <xf numFmtId="3" fontId="5" fillId="0" borderId="11" xfId="51" applyNumberFormat="1" applyFont="1" applyFill="1" applyBorder="1" applyAlignment="1" applyProtection="1">
      <alignment horizontal="center" wrapText="1"/>
      <protection locked="0"/>
    </xf>
    <xf numFmtId="3" fontId="5" fillId="0" borderId="11" xfId="0" applyNumberFormat="1" applyFont="1" applyFill="1" applyBorder="1" applyAlignment="1" applyProtection="1">
      <alignment horizontal="center" wrapText="1"/>
      <protection locked="0"/>
    </xf>
    <xf numFmtId="3" fontId="5" fillId="0" borderId="16" xfId="0" applyNumberFormat="1" applyFont="1" applyFill="1" applyBorder="1" applyAlignment="1" applyProtection="1">
      <alignment horizontal="center" wrapText="1"/>
      <protection locked="0"/>
    </xf>
    <xf numFmtId="0" fontId="5" fillId="0" borderId="23" xfId="0" applyFont="1" applyFill="1" applyBorder="1" applyAlignment="1">
      <alignment horizontal="right" wrapText="1"/>
    </xf>
    <xf numFmtId="3" fontId="5" fillId="0" borderId="0" xfId="0" applyNumberFormat="1" applyFont="1" applyFill="1" applyBorder="1" applyAlignment="1" applyProtection="1">
      <alignment horizontal="center" wrapText="1"/>
      <protection locked="0"/>
    </xf>
    <xf numFmtId="3" fontId="5" fillId="0" borderId="19" xfId="0" applyNumberFormat="1" applyFont="1" applyFill="1" applyBorder="1" applyAlignment="1" applyProtection="1">
      <alignment horizontal="center" wrapText="1"/>
      <protection locked="0"/>
    </xf>
    <xf numFmtId="3" fontId="5" fillId="0" borderId="12" xfId="0" applyNumberFormat="1" applyFont="1" applyFill="1" applyBorder="1" applyAlignment="1" applyProtection="1">
      <alignment horizontal="center" wrapText="1"/>
      <protection locked="0"/>
    </xf>
    <xf numFmtId="3" fontId="5" fillId="0" borderId="14" xfId="0" applyNumberFormat="1" applyFont="1" applyFill="1" applyBorder="1" applyAlignment="1" applyProtection="1">
      <alignment horizontal="center" wrapText="1"/>
      <protection locked="0"/>
    </xf>
    <xf numFmtId="3" fontId="5" fillId="0" borderId="11" xfId="40" applyNumberFormat="1" applyFont="1" applyFill="1" applyBorder="1" applyAlignment="1" applyProtection="1">
      <alignment horizontal="center" wrapText="1"/>
      <protection locked="0"/>
    </xf>
    <xf numFmtId="3" fontId="5" fillId="0" borderId="13" xfId="0" applyNumberFormat="1" applyFont="1" applyFill="1" applyBorder="1" applyAlignment="1" applyProtection="1">
      <alignment horizontal="center" wrapText="1"/>
      <protection locked="0"/>
    </xf>
    <xf numFmtId="3" fontId="53" fillId="0" borderId="12" xfId="0" applyNumberFormat="1" applyFont="1" applyFill="1" applyBorder="1" applyAlignment="1" applyProtection="1">
      <alignment horizontal="center" wrapText="1"/>
      <protection locked="0"/>
    </xf>
    <xf numFmtId="3" fontId="19" fillId="0" borderId="11" xfId="0" applyNumberFormat="1" applyFont="1" applyFill="1" applyBorder="1" applyAlignment="1" applyProtection="1">
      <alignment horizontal="center" wrapText="1"/>
      <protection locked="0"/>
    </xf>
    <xf numFmtId="3" fontId="21" fillId="0" borderId="11" xfId="42" applyNumberFormat="1" applyFont="1" applyFill="1" applyBorder="1" applyAlignment="1" applyProtection="1">
      <alignment horizontal="center" wrapText="1"/>
      <protection locked="0"/>
    </xf>
    <xf numFmtId="3" fontId="40" fillId="0" borderId="12" xfId="0" applyNumberFormat="1" applyFont="1" applyFill="1" applyBorder="1" applyAlignment="1" applyProtection="1">
      <alignment horizontal="center" wrapText="1"/>
      <protection locked="0"/>
    </xf>
    <xf numFmtId="3" fontId="40" fillId="0" borderId="14" xfId="0" applyNumberFormat="1" applyFont="1" applyFill="1" applyBorder="1" applyAlignment="1" applyProtection="1">
      <alignment horizontal="center" wrapText="1"/>
      <protection locked="0"/>
    </xf>
    <xf numFmtId="3" fontId="47" fillId="0" borderId="11" xfId="0" applyNumberFormat="1" applyFont="1" applyFill="1" applyBorder="1" applyAlignment="1" applyProtection="1">
      <alignment horizontal="center" wrapText="1"/>
      <protection locked="0"/>
    </xf>
    <xf numFmtId="3" fontId="5" fillId="0" borderId="17" xfId="0" applyNumberFormat="1" applyFont="1" applyFill="1" applyBorder="1" applyAlignment="1" applyProtection="1">
      <alignment horizontal="center" wrapText="1"/>
      <protection locked="0"/>
    </xf>
    <xf numFmtId="3" fontId="5" fillId="0" borderId="15" xfId="0" applyNumberFormat="1" applyFont="1" applyFill="1" applyBorder="1" applyAlignment="1" applyProtection="1">
      <alignment horizontal="center" wrapText="1"/>
      <protection locked="0"/>
    </xf>
    <xf numFmtId="3" fontId="5" fillId="0" borderId="10" xfId="0" applyNumberFormat="1" applyFont="1" applyFill="1" applyBorder="1" applyAlignment="1" applyProtection="1">
      <alignment horizontal="center" wrapText="1"/>
      <protection locked="0"/>
    </xf>
    <xf numFmtId="3" fontId="5" fillId="0" borderId="22" xfId="0" applyNumberFormat="1" applyFont="1" applyFill="1" applyBorder="1" applyAlignment="1" applyProtection="1">
      <alignment horizontal="center" wrapText="1"/>
      <protection locked="0"/>
    </xf>
    <xf numFmtId="3" fontId="5" fillId="0" borderId="10" xfId="0" applyNumberFormat="1" applyFont="1" applyBorder="1" applyAlignment="1" applyProtection="1">
      <alignment horizontal="center" wrapText="1"/>
      <protection locked="0"/>
    </xf>
    <xf numFmtId="3" fontId="5" fillId="0" borderId="22" xfId="0" applyNumberFormat="1" applyFont="1" applyBorder="1" applyAlignment="1" applyProtection="1">
      <alignment horizontal="center" wrapText="1"/>
      <protection locked="0"/>
    </xf>
    <xf numFmtId="3" fontId="5" fillId="0" borderId="12" xfId="0" applyNumberFormat="1" applyFont="1" applyBorder="1" applyAlignment="1" applyProtection="1">
      <alignment horizontal="center" wrapText="1"/>
      <protection locked="0"/>
    </xf>
    <xf numFmtId="3" fontId="5" fillId="0" borderId="14" xfId="0" applyNumberFormat="1" applyFont="1" applyBorder="1" applyAlignment="1" applyProtection="1">
      <alignment horizontal="center" wrapText="1"/>
      <protection locked="0"/>
    </xf>
    <xf numFmtId="3" fontId="5" fillId="0" borderId="18" xfId="0" applyNumberFormat="1" applyFont="1" applyFill="1" applyBorder="1" applyAlignment="1" applyProtection="1">
      <alignment horizontal="center" wrapText="1"/>
      <protection locked="0"/>
    </xf>
    <xf numFmtId="3" fontId="5" fillId="0" borderId="0" xfId="0" applyNumberFormat="1" applyFont="1" applyFill="1" applyAlignment="1" applyProtection="1">
      <alignment horizontal="center" wrapText="1"/>
      <protection locked="0"/>
    </xf>
    <xf numFmtId="3" fontId="47" fillId="0" borderId="11" xfId="43" applyNumberFormat="1" applyFont="1" applyFill="1" applyBorder="1" applyAlignment="1" applyProtection="1">
      <alignment horizontal="center" wrapText="1"/>
      <protection locked="0"/>
    </xf>
    <xf numFmtId="3" fontId="8" fillId="0" borderId="13" xfId="51" applyNumberFormat="1" applyFont="1" applyFill="1" applyBorder="1" applyAlignment="1" applyProtection="1">
      <alignment horizontal="center" wrapText="1"/>
      <protection locked="0"/>
    </xf>
    <xf numFmtId="3" fontId="5" fillId="0" borderId="16" xfId="51" applyNumberFormat="1" applyFont="1" applyFill="1" applyBorder="1" applyAlignment="1" applyProtection="1">
      <alignment horizontal="center" wrapText="1"/>
      <protection locked="0"/>
    </xf>
    <xf numFmtId="3" fontId="5" fillId="0" borderId="11" xfId="51" applyNumberFormat="1" applyFont="1" applyBorder="1" applyAlignment="1" applyProtection="1">
      <alignment horizontal="center" wrapText="1"/>
      <protection locked="0"/>
    </xf>
    <xf numFmtId="3" fontId="5" fillId="0" borderId="13" xfId="51" applyNumberFormat="1" applyFont="1" applyFill="1" applyBorder="1" applyAlignment="1" applyProtection="1">
      <alignment horizontal="center" wrapText="1"/>
      <protection locked="0"/>
    </xf>
    <xf numFmtId="3" fontId="5" fillId="0" borderId="13" xfId="51" applyNumberFormat="1" applyFont="1" applyBorder="1" applyAlignment="1" applyProtection="1">
      <alignment horizontal="center" wrapText="1"/>
      <protection locked="0"/>
    </xf>
  </cellXfs>
  <cellStyles count="233">
    <cellStyle name="_x000d__x000a_JournalTemplate=C:\COMFO\CTALK\JOURSTD.TPL_x000d__x000a_LbStateAddress=3 3 0 251 1 89 2 311_x000d__x000a_LbStateJou" xfId="54"/>
    <cellStyle name="_x000d__x000a_JournalTemplate=C:\COMFO\CTALK\JOURSTD.TPL_x000d__x000a_LbStateAddress=3 3 0 251 1 89 2 311_x000d__x000a_LbStateJou 2" xfId="55"/>
    <cellStyle name="_Berlista" xfId="56"/>
    <cellStyle name="_Berlista 2" xfId="57"/>
    <cellStyle name="_Berlista 3" xfId="58"/>
    <cellStyle name="_Berlista 4" xfId="59"/>
    <cellStyle name="_Berlista 5" xfId="60"/>
    <cellStyle name="_Berlista 6" xfId="61"/>
    <cellStyle name="_Berlista 7" xfId="62"/>
    <cellStyle name="_Berlista 8" xfId="63"/>
    <cellStyle name="_hasonlit_parkolo_kultér_tender_me" xfId="64"/>
    <cellStyle name="20% - 1. jelölőszín" xfId="1" builtinId="30" customBuiltin="1"/>
    <cellStyle name="20% - 1. jelölőszín 2" xfId="65"/>
    <cellStyle name="20% - 2. jelölőszín" xfId="2" builtinId="34" customBuiltin="1"/>
    <cellStyle name="20% - 2. jelölőszín 2" xfId="66"/>
    <cellStyle name="20% - 3. jelölőszín" xfId="3" builtinId="38" customBuiltin="1"/>
    <cellStyle name="20% - 3. jelölőszín 2" xfId="67"/>
    <cellStyle name="20% - 4. jelölőszín" xfId="4" builtinId="42" customBuiltin="1"/>
    <cellStyle name="20% - 4. jelölőszín 2" xfId="68"/>
    <cellStyle name="20% - 5. jelölőszín" xfId="5" builtinId="46" customBuiltin="1"/>
    <cellStyle name="20% - 5. jelölőszín 2" xfId="69"/>
    <cellStyle name="20% - 6. jelölőszín" xfId="6" builtinId="50" customBuiltin="1"/>
    <cellStyle name="20% - 6. jelölőszín 2" xfId="70"/>
    <cellStyle name="40% - 1. jelölőszín" xfId="7" builtinId="31" customBuiltin="1"/>
    <cellStyle name="40% - 1. jelölőszín 2" xfId="71"/>
    <cellStyle name="40% - 2. jelölőszín" xfId="8" builtinId="35" customBuiltin="1"/>
    <cellStyle name="40% - 2. jelölőszín 2" xfId="72"/>
    <cellStyle name="40% - 3. jelölőszín" xfId="9" builtinId="39" customBuiltin="1"/>
    <cellStyle name="40% - 3. jelölőszín 2" xfId="73"/>
    <cellStyle name="40% - 4. jelölőszín" xfId="10" builtinId="43" customBuiltin="1"/>
    <cellStyle name="40% - 4. jelölőszín 2" xfId="74"/>
    <cellStyle name="40% - 5. jelölőszín" xfId="11" builtinId="47" customBuiltin="1"/>
    <cellStyle name="40% - 5. jelölőszín 2" xfId="75"/>
    <cellStyle name="40% - 6. jelölőszín" xfId="12" builtinId="51" customBuiltin="1"/>
    <cellStyle name="40% - 6. jelölőszín 2" xfId="76"/>
    <cellStyle name="60% - 1. jelölőszín" xfId="13" builtinId="32" customBuiltin="1"/>
    <cellStyle name="60% - 1. jelölőszín 2" xfId="77"/>
    <cellStyle name="60% - 2. jelölőszín" xfId="14" builtinId="36" customBuiltin="1"/>
    <cellStyle name="60% - 2. jelölőszín 2" xfId="78"/>
    <cellStyle name="60% - 3. jelölőszín" xfId="15" builtinId="40" customBuiltin="1"/>
    <cellStyle name="60% - 3. jelölőszín 2" xfId="79"/>
    <cellStyle name="60% - 4. jelölőszín" xfId="16" builtinId="44" customBuiltin="1"/>
    <cellStyle name="60% - 4. jelölőszín 2" xfId="80"/>
    <cellStyle name="60% - 5. jelölőszín" xfId="17" builtinId="48" customBuiltin="1"/>
    <cellStyle name="60% - 5. jelölőszín 2" xfId="81"/>
    <cellStyle name="60% - 6. jelölőszín" xfId="18" builtinId="52" customBuiltin="1"/>
    <cellStyle name="60% - 6. jelölőszín 2" xfId="82"/>
    <cellStyle name="Bevitel" xfId="19" builtinId="20" customBuiltin="1"/>
    <cellStyle name="Bevitel 2" xfId="83"/>
    <cellStyle name="Cím" xfId="20" builtinId="15" customBuiltin="1"/>
    <cellStyle name="Cím 2" xfId="84"/>
    <cellStyle name="Címsor 1" xfId="21" builtinId="16" customBuiltin="1"/>
    <cellStyle name="Címsor 1 2" xfId="85"/>
    <cellStyle name="Címsor 2" xfId="22" builtinId="17" customBuiltin="1"/>
    <cellStyle name="Címsor 2 2" xfId="86"/>
    <cellStyle name="Címsor 3" xfId="23" builtinId="18" customBuiltin="1"/>
    <cellStyle name="Címsor 3 2" xfId="87"/>
    <cellStyle name="Címsor 4" xfId="24" builtinId="19" customBuiltin="1"/>
    <cellStyle name="Címsor 4 2" xfId="88"/>
    <cellStyle name="daten" xfId="89"/>
    <cellStyle name="Dezimal [0]_OFFICE_" xfId="90"/>
    <cellStyle name="Dezimal_OFFICE_" xfId="91"/>
    <cellStyle name="Ellenőrzőcella" xfId="25" builtinId="23" customBuiltin="1"/>
    <cellStyle name="Ellenőrzőcella 2" xfId="92"/>
    <cellStyle name="Excel Built-in Comma" xfId="93"/>
    <cellStyle name="Excel Built-in Normal" xfId="94"/>
    <cellStyle name="Ezres 2" xfId="95"/>
    <cellStyle name="Ezres 2 2" xfId="96"/>
    <cellStyle name="Ezres 3" xfId="97"/>
    <cellStyle name="Figyelmeztetés" xfId="26" builtinId="11" customBuiltin="1"/>
    <cellStyle name="Figyelmeztetés 2" xfId="98"/>
    <cellStyle name="Hivatkozott cella" xfId="27" builtinId="24" customBuiltin="1"/>
    <cellStyle name="Hivatkozott cella 2" xfId="99"/>
    <cellStyle name="Hypertextový odkaz" xfId="100"/>
    <cellStyle name="Jegyzet" xfId="28" builtinId="10" customBuiltin="1"/>
    <cellStyle name="Jegyzet 2" xfId="101"/>
    <cellStyle name="Jelölőszín (1) 2" xfId="102"/>
    <cellStyle name="Jelölőszín (2) 2" xfId="103"/>
    <cellStyle name="Jelölőszín (3) 2" xfId="104"/>
    <cellStyle name="Jelölőszín (4) 2" xfId="105"/>
    <cellStyle name="Jelölőszín (5) 2" xfId="106"/>
    <cellStyle name="Jelölőszín (6) 2" xfId="107"/>
    <cellStyle name="Jelölőszín 1" xfId="29" builtinId="29" customBuiltin="1"/>
    <cellStyle name="Jelölőszín 2" xfId="30" builtinId="33" customBuiltin="1"/>
    <cellStyle name="Jelölőszín 3" xfId="31" builtinId="37" customBuiltin="1"/>
    <cellStyle name="Jelölőszín 4" xfId="32" builtinId="41" customBuiltin="1"/>
    <cellStyle name="Jelölőszín 5" xfId="33" builtinId="45" customBuiltin="1"/>
    <cellStyle name="Jelölőszín 6" xfId="34" builtinId="49" customBuiltin="1"/>
    <cellStyle name="Jó" xfId="35" builtinId="26" customBuiltin="1"/>
    <cellStyle name="Jó 2" xfId="108"/>
    <cellStyle name="Kimenet" xfId="36" builtinId="21" customBuiltin="1"/>
    <cellStyle name="Kimenet 2" xfId="109"/>
    <cellStyle name="Magyarázó szöveg" xfId="37" builtinId="53" customBuiltin="1"/>
    <cellStyle name="Magyarázó szöveg 2" xfId="110"/>
    <cellStyle name="měny_Bill of Material" xfId="111"/>
    <cellStyle name="Normal" xfId="38"/>
    <cellStyle name="Normál" xfId="0" builtinId="0"/>
    <cellStyle name="Normál 10" xfId="112"/>
    <cellStyle name="Normál 11" xfId="113"/>
    <cellStyle name="Normál 11 2" xfId="114"/>
    <cellStyle name="Normál 12" xfId="115"/>
    <cellStyle name="Normál 12 2" xfId="116"/>
    <cellStyle name="Normál 13" xfId="117"/>
    <cellStyle name="Normál 14" xfId="52"/>
    <cellStyle name="Normál 15" xfId="118"/>
    <cellStyle name="Normál 16" xfId="119"/>
    <cellStyle name="Normál 19" xfId="120"/>
    <cellStyle name="Normál 19 2" xfId="121"/>
    <cellStyle name="Normál 19 3" xfId="122"/>
    <cellStyle name="Normál 19 4" xfId="123"/>
    <cellStyle name="Normál 19 5" xfId="124"/>
    <cellStyle name="Normál 2" xfId="50"/>
    <cellStyle name="Normál 2 10" xfId="125"/>
    <cellStyle name="Normál 2 11" xfId="126"/>
    <cellStyle name="Normál 2 12" xfId="127"/>
    <cellStyle name="Normál 2 13" xfId="128"/>
    <cellStyle name="Normál 2 14" xfId="129"/>
    <cellStyle name="Normál 2 15" xfId="130"/>
    <cellStyle name="Normál 2 16" xfId="131"/>
    <cellStyle name="Normál 2 17" xfId="132"/>
    <cellStyle name="Normál 2 18" xfId="133"/>
    <cellStyle name="Normál 2 19" xfId="134"/>
    <cellStyle name="Normál 2 2" xfId="135"/>
    <cellStyle name="Normál 2 20" xfId="136"/>
    <cellStyle name="Normál 2 21" xfId="137"/>
    <cellStyle name="Normál 2 3" xfId="138"/>
    <cellStyle name="Normál 2 4" xfId="139"/>
    <cellStyle name="Normál 2 5" xfId="140"/>
    <cellStyle name="Normál 2 6" xfId="141"/>
    <cellStyle name="Normál 2 7" xfId="142"/>
    <cellStyle name="Normál 2 8" xfId="143"/>
    <cellStyle name="Normál 2 9" xfId="144"/>
    <cellStyle name="Normál 20" xfId="145"/>
    <cellStyle name="Normál 27 2" xfId="146"/>
    <cellStyle name="Normál 27 3" xfId="147"/>
    <cellStyle name="Normál 27 4" xfId="148"/>
    <cellStyle name="Normál 3" xfId="51"/>
    <cellStyle name="Normál 3 10" xfId="149"/>
    <cellStyle name="Normál 3 11" xfId="150"/>
    <cellStyle name="Normál 3 12" xfId="151"/>
    <cellStyle name="Normál 3 13" xfId="152"/>
    <cellStyle name="Normál 3 14" xfId="153"/>
    <cellStyle name="Normál 3 15" xfId="154"/>
    <cellStyle name="Normál 3 16" xfId="155"/>
    <cellStyle name="Normál 3 17" xfId="156"/>
    <cellStyle name="Normál 3 2" xfId="157"/>
    <cellStyle name="Normál 3 3" xfId="158"/>
    <cellStyle name="Normál 3 4" xfId="159"/>
    <cellStyle name="Normál 3 5" xfId="160"/>
    <cellStyle name="Normál 3 6" xfId="161"/>
    <cellStyle name="Normál 3 7" xfId="162"/>
    <cellStyle name="Normál 3 8" xfId="163"/>
    <cellStyle name="Normál 3 9" xfId="164"/>
    <cellStyle name="Normál 3 9 2" xfId="165"/>
    <cellStyle name="Normál 3 9 3" xfId="166"/>
    <cellStyle name="Normál 31" xfId="167"/>
    <cellStyle name="Normál 31 2" xfId="168"/>
    <cellStyle name="Normál 31 3" xfId="169"/>
    <cellStyle name="Normál 36 2" xfId="170"/>
    <cellStyle name="Normál 36 3" xfId="171"/>
    <cellStyle name="Normál 4" xfId="172"/>
    <cellStyle name="Normál 4 2" xfId="173"/>
    <cellStyle name="Normál 4 3" xfId="174"/>
    <cellStyle name="Normál 4 4" xfId="175"/>
    <cellStyle name="Normál 4 5" xfId="176"/>
    <cellStyle name="Normál 4 6" xfId="177"/>
    <cellStyle name="Normál 4 7" xfId="178"/>
    <cellStyle name="Normál 4 8" xfId="179"/>
    <cellStyle name="Normál 4 9" xfId="180"/>
    <cellStyle name="Normál 5" xfId="53"/>
    <cellStyle name="Normál 5 10" xfId="181"/>
    <cellStyle name="Normál 5 11" xfId="182"/>
    <cellStyle name="Normál 5 12" xfId="183"/>
    <cellStyle name="Normál 5 13" xfId="184"/>
    <cellStyle name="Normál 5 14" xfId="185"/>
    <cellStyle name="Normál 5 15" xfId="186"/>
    <cellStyle name="Normál 5 16" xfId="187"/>
    <cellStyle name="Normál 5 17" xfId="188"/>
    <cellStyle name="Normál 5 18" xfId="189"/>
    <cellStyle name="Normál 5 19" xfId="190"/>
    <cellStyle name="Normál 5 2" xfId="191"/>
    <cellStyle name="Normál 5 20" xfId="192"/>
    <cellStyle name="Normál 5 21" xfId="193"/>
    <cellStyle name="Normál 5 22" xfId="194"/>
    <cellStyle name="Normál 5 23" xfId="195"/>
    <cellStyle name="Normál 5 24" xfId="196"/>
    <cellStyle name="Normál 5 25" xfId="197"/>
    <cellStyle name="Normál 5 26" xfId="198"/>
    <cellStyle name="Normál 5 27" xfId="199"/>
    <cellStyle name="Normál 5 28" xfId="200"/>
    <cellStyle name="Normál 5 29" xfId="201"/>
    <cellStyle name="Normál 5 3" xfId="202"/>
    <cellStyle name="Normál 5 30" xfId="203"/>
    <cellStyle name="Normál 5 4" xfId="204"/>
    <cellStyle name="Normál 5 5" xfId="205"/>
    <cellStyle name="Normál 5 6" xfId="206"/>
    <cellStyle name="Normál 5 7" xfId="207"/>
    <cellStyle name="Normál 5 8" xfId="208"/>
    <cellStyle name="Normál 5 9" xfId="209"/>
    <cellStyle name="Normál 6" xfId="210"/>
    <cellStyle name="Normál 7" xfId="211"/>
    <cellStyle name="Normál 8" xfId="212"/>
    <cellStyle name="Normál 8 2" xfId="213"/>
    <cellStyle name="Normál 8 3" xfId="214"/>
    <cellStyle name="Normál 8 4" xfId="215"/>
    <cellStyle name="Normál 8 5" xfId="216"/>
    <cellStyle name="Normál 9" xfId="217"/>
    <cellStyle name="Normal_AAA New - under construction, 2000" xfId="218"/>
    <cellStyle name="Normál_alapköltségv" xfId="39"/>
    <cellStyle name="Normál_Bp, Ordas-építészet-statikakv-2012.05.30" xfId="40"/>
    <cellStyle name="Normál_Hévíz-Kormányablak-2013.04.11-ÉPÍTÉSZET" xfId="41"/>
    <cellStyle name="Normál_Kincsesbánya, Idősek otthona 2009.11.16._Bonyhád árajánlat-2012.01.28" xfId="42"/>
    <cellStyle name="Normál_MCC IRODAHÁZ- statika 2012.05.17" xfId="43"/>
    <cellStyle name="Normál_STATIKA xls -Lépés" xfId="44"/>
    <cellStyle name="normální_Bill of Material" xfId="219"/>
    <cellStyle name="Összesen" xfId="45" builtinId="25" customBuiltin="1"/>
    <cellStyle name="Összesen 2" xfId="220"/>
    <cellStyle name="Pénznem [0] 2" xfId="221"/>
    <cellStyle name="Pénznem [0] 2 2" xfId="222"/>
    <cellStyle name="Popis" xfId="223"/>
    <cellStyle name="Rossz" xfId="46" builtinId="27" customBuiltin="1"/>
    <cellStyle name="Rossz 2" xfId="224"/>
    <cellStyle name="Semleges" xfId="47" builtinId="28" customBuiltin="1"/>
    <cellStyle name="Semleges 2" xfId="225"/>
    <cellStyle name="Sledovaný hypertextový odkaz" xfId="226"/>
    <cellStyle name="Standard_020 PL 2004" xfId="227"/>
    <cellStyle name="Stílus 1" xfId="48"/>
    <cellStyle name="Stílus 1 2" xfId="228"/>
    <cellStyle name="Számítás" xfId="49" builtinId="22" customBuiltin="1"/>
    <cellStyle name="Számítás 2" xfId="229"/>
    <cellStyle name="Währung [0]_OFFICE_" xfId="230"/>
    <cellStyle name="Währung_OFFICE_" xfId="231"/>
    <cellStyle name="標準_PEGUFORM見積NET" xfId="232"/>
  </cellStyles>
  <dxfs count="0"/>
  <tableStyles count="0" defaultTableStyle="TableStyleMedium9" defaultPivotStyle="PivotStyleLight16"/>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171449</xdr:colOff>
      <xdr:row>10</xdr:row>
      <xdr:rowOff>133350</xdr:rowOff>
    </xdr:from>
    <xdr:to>
      <xdr:col>5</xdr:col>
      <xdr:colOff>1104900</xdr:colOff>
      <xdr:row>23</xdr:row>
      <xdr:rowOff>133350</xdr:rowOff>
    </xdr:to>
    <xdr:pic>
      <xdr:nvPicPr>
        <xdr:cNvPr id="2" name="Kép 1" descr="IMG_577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4" y="2133600"/>
          <a:ext cx="5314951" cy="2600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171449</xdr:colOff>
      <xdr:row>10</xdr:row>
      <xdr:rowOff>133350</xdr:rowOff>
    </xdr:from>
    <xdr:to>
      <xdr:col>5</xdr:col>
      <xdr:colOff>1104900</xdr:colOff>
      <xdr:row>23</xdr:row>
      <xdr:rowOff>133350</xdr:rowOff>
    </xdr:to>
    <xdr:pic>
      <xdr:nvPicPr>
        <xdr:cNvPr id="2" name="Kép 1" descr="IMG_577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4" y="2133600"/>
          <a:ext cx="5314951" cy="2600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G44"/>
  <sheetViews>
    <sheetView topLeftCell="A16" zoomScaleNormal="100" workbookViewId="0">
      <selection activeCell="C30" sqref="C30:F30"/>
    </sheetView>
  </sheetViews>
  <sheetFormatPr defaultColWidth="9.125" defaultRowHeight="15.65"/>
  <cols>
    <col min="1" max="1" width="3.875" style="83" customWidth="1"/>
    <col min="2" max="2" width="2.625" style="83" customWidth="1"/>
    <col min="3" max="3" width="23.75" style="83" customWidth="1"/>
    <col min="4" max="5" width="20.75" style="83" customWidth="1"/>
    <col min="6" max="6" width="14.625" style="83" customWidth="1"/>
    <col min="7" max="7" width="3.125" style="83" customWidth="1"/>
    <col min="8" max="8" width="3" style="83" customWidth="1"/>
    <col min="9" max="16384" width="9.125" style="83"/>
  </cols>
  <sheetData>
    <row r="2" spans="2:7">
      <c r="B2" s="80"/>
      <c r="C2" s="81"/>
      <c r="D2" s="81"/>
      <c r="E2" s="81"/>
      <c r="F2" s="81"/>
      <c r="G2" s="82"/>
    </row>
    <row r="3" spans="2:7">
      <c r="B3" s="84"/>
      <c r="C3" s="85"/>
      <c r="D3" s="85"/>
      <c r="E3" s="85"/>
      <c r="F3" s="85"/>
      <c r="G3" s="86"/>
    </row>
    <row r="4" spans="2:7">
      <c r="B4" s="84"/>
      <c r="C4" s="85"/>
      <c r="D4" s="85"/>
      <c r="E4" s="85"/>
      <c r="F4" s="85"/>
      <c r="G4" s="86"/>
    </row>
    <row r="5" spans="2:7">
      <c r="B5" s="84"/>
      <c r="C5" s="85"/>
      <c r="D5" s="85"/>
      <c r="E5" s="85"/>
      <c r="F5" s="85"/>
      <c r="G5" s="86"/>
    </row>
    <row r="6" spans="2:7">
      <c r="B6" s="84"/>
      <c r="C6" s="85"/>
      <c r="D6" s="85"/>
      <c r="E6" s="85"/>
      <c r="F6" s="85"/>
      <c r="G6" s="86"/>
    </row>
    <row r="7" spans="2:7">
      <c r="B7" s="84"/>
      <c r="C7" s="85"/>
      <c r="D7" s="85"/>
      <c r="E7" s="85"/>
      <c r="F7" s="85"/>
      <c r="G7" s="86"/>
    </row>
    <row r="8" spans="2:7">
      <c r="B8" s="84"/>
      <c r="C8" s="85"/>
      <c r="D8" s="85"/>
      <c r="E8" s="85"/>
      <c r="F8" s="85"/>
      <c r="G8" s="86"/>
    </row>
    <row r="9" spans="2:7">
      <c r="B9" s="84"/>
      <c r="C9" s="85"/>
      <c r="D9" s="85"/>
      <c r="E9" s="85"/>
      <c r="F9" s="85"/>
      <c r="G9" s="86"/>
    </row>
    <row r="10" spans="2:7">
      <c r="B10" s="84"/>
      <c r="C10" s="85"/>
      <c r="D10" s="85"/>
      <c r="E10" s="85"/>
      <c r="F10" s="85"/>
      <c r="G10" s="86"/>
    </row>
    <row r="11" spans="2:7">
      <c r="B11" s="84"/>
      <c r="C11" s="85"/>
      <c r="D11" s="85"/>
      <c r="E11" s="85"/>
      <c r="F11" s="85"/>
      <c r="G11" s="86"/>
    </row>
    <row r="12" spans="2:7">
      <c r="B12" s="84"/>
      <c r="C12" s="85"/>
      <c r="D12" s="85"/>
      <c r="E12" s="85"/>
      <c r="F12" s="85"/>
      <c r="G12" s="86"/>
    </row>
    <row r="13" spans="2:7">
      <c r="B13" s="84"/>
      <c r="C13" s="85"/>
      <c r="D13" s="85"/>
      <c r="E13" s="85"/>
      <c r="F13" s="85"/>
      <c r="G13" s="86"/>
    </row>
    <row r="14" spans="2:7">
      <c r="B14" s="84"/>
      <c r="C14" s="85"/>
      <c r="D14" s="85"/>
      <c r="E14" s="85"/>
      <c r="F14" s="85"/>
      <c r="G14" s="86"/>
    </row>
    <row r="15" spans="2:7">
      <c r="B15" s="84"/>
      <c r="C15" s="85"/>
      <c r="D15" s="85"/>
      <c r="E15" s="85"/>
      <c r="F15" s="85"/>
      <c r="G15" s="86"/>
    </row>
    <row r="16" spans="2:7">
      <c r="B16" s="84"/>
      <c r="C16" s="85"/>
      <c r="D16" s="85"/>
      <c r="E16" s="85"/>
      <c r="F16" s="85"/>
      <c r="G16" s="86"/>
    </row>
    <row r="17" spans="2:7">
      <c r="B17" s="84"/>
      <c r="C17" s="85"/>
      <c r="D17" s="85"/>
      <c r="E17" s="85"/>
      <c r="F17" s="85"/>
      <c r="G17" s="86"/>
    </row>
    <row r="18" spans="2:7">
      <c r="B18" s="84"/>
      <c r="C18" s="85"/>
      <c r="D18" s="85"/>
      <c r="E18" s="85"/>
      <c r="F18" s="85"/>
      <c r="G18" s="86"/>
    </row>
    <row r="19" spans="2:7">
      <c r="B19" s="84"/>
      <c r="C19" s="85"/>
      <c r="D19" s="85"/>
      <c r="E19" s="85"/>
      <c r="F19" s="85"/>
      <c r="G19" s="86"/>
    </row>
    <row r="20" spans="2:7">
      <c r="B20" s="84"/>
      <c r="C20" s="85"/>
      <c r="D20" s="85"/>
      <c r="E20" s="85"/>
      <c r="F20" s="85"/>
      <c r="G20" s="86"/>
    </row>
    <row r="21" spans="2:7">
      <c r="B21" s="84"/>
      <c r="C21" s="85"/>
      <c r="D21" s="85"/>
      <c r="E21" s="85"/>
      <c r="F21" s="85"/>
      <c r="G21" s="86"/>
    </row>
    <row r="22" spans="2:7">
      <c r="B22" s="84"/>
      <c r="C22" s="85"/>
      <c r="D22" s="85"/>
      <c r="E22" s="85"/>
      <c r="F22" s="85"/>
      <c r="G22" s="86"/>
    </row>
    <row r="23" spans="2:7">
      <c r="B23" s="84"/>
      <c r="C23" s="85"/>
      <c r="D23" s="85"/>
      <c r="E23" s="85"/>
      <c r="F23" s="85"/>
      <c r="G23" s="86"/>
    </row>
    <row r="24" spans="2:7">
      <c r="B24" s="84"/>
      <c r="C24" s="85"/>
      <c r="D24" s="85"/>
      <c r="E24" s="85"/>
      <c r="F24" s="85"/>
      <c r="G24" s="86"/>
    </row>
    <row r="25" spans="2:7">
      <c r="B25" s="84"/>
      <c r="C25" s="85"/>
      <c r="D25" s="85"/>
      <c r="E25" s="85"/>
      <c r="F25" s="85"/>
      <c r="G25" s="86"/>
    </row>
    <row r="26" spans="2:7">
      <c r="B26" s="84"/>
      <c r="C26" s="85"/>
      <c r="D26" s="85"/>
      <c r="E26" s="85"/>
      <c r="F26" s="85"/>
      <c r="G26" s="86"/>
    </row>
    <row r="27" spans="2:7">
      <c r="B27" s="84"/>
      <c r="C27" s="85"/>
      <c r="D27" s="85"/>
      <c r="E27" s="85"/>
      <c r="F27" s="85"/>
      <c r="G27" s="86"/>
    </row>
    <row r="28" spans="2:7">
      <c r="B28" s="84"/>
      <c r="C28" s="85"/>
      <c r="D28" s="85"/>
      <c r="E28" s="85"/>
      <c r="F28" s="85"/>
      <c r="G28" s="86"/>
    </row>
    <row r="29" spans="2:7">
      <c r="B29" s="84"/>
      <c r="C29" s="85"/>
      <c r="D29" s="85"/>
      <c r="E29" s="85"/>
      <c r="F29" s="85"/>
      <c r="G29" s="86"/>
    </row>
    <row r="30" spans="2:7" ht="22.75" customHeight="1">
      <c r="B30" s="84"/>
      <c r="C30" s="332" t="s">
        <v>15</v>
      </c>
      <c r="D30" s="332"/>
      <c r="E30" s="332"/>
      <c r="F30" s="332"/>
      <c r="G30" s="86"/>
    </row>
    <row r="31" spans="2:7" ht="22.75" customHeight="1">
      <c r="B31" s="84"/>
      <c r="C31" s="87"/>
      <c r="D31" s="87"/>
      <c r="E31" s="87"/>
      <c r="F31" s="87"/>
      <c r="G31" s="86"/>
    </row>
    <row r="32" spans="2:7" ht="22.75" customHeight="1" thickBot="1">
      <c r="B32" s="84"/>
      <c r="C32" s="88"/>
      <c r="D32" s="88"/>
      <c r="E32" s="88"/>
      <c r="F32" s="88"/>
      <c r="G32" s="86"/>
    </row>
    <row r="33" spans="2:7" s="91" customFormat="1" ht="24.8" customHeight="1" thickTop="1">
      <c r="B33" s="89"/>
      <c r="C33" s="333" t="s">
        <v>677</v>
      </c>
      <c r="D33" s="333"/>
      <c r="E33" s="333"/>
      <c r="F33" s="333"/>
      <c r="G33" s="90"/>
    </row>
    <row r="34" spans="2:7" s="91" customFormat="1" ht="44.5" customHeight="1" thickBot="1">
      <c r="B34" s="89"/>
      <c r="C34" s="334" t="s">
        <v>226</v>
      </c>
      <c r="D34" s="334"/>
      <c r="E34" s="334"/>
      <c r="F34" s="334"/>
      <c r="G34" s="90"/>
    </row>
    <row r="35" spans="2:7" ht="27.7" customHeight="1" thickTop="1" thickBot="1">
      <c r="B35" s="84"/>
      <c r="C35" s="335" t="s">
        <v>16</v>
      </c>
      <c r="D35" s="335"/>
      <c r="E35" s="335"/>
      <c r="F35" s="335"/>
      <c r="G35" s="86"/>
    </row>
    <row r="36" spans="2:7" ht="16.3" thickTop="1">
      <c r="B36" s="84"/>
      <c r="C36" s="85"/>
      <c r="D36" s="85"/>
      <c r="E36" s="85"/>
      <c r="F36" s="85"/>
      <c r="G36" s="86"/>
    </row>
    <row r="37" spans="2:7">
      <c r="B37" s="84"/>
      <c r="C37" s="135"/>
      <c r="D37" s="85"/>
      <c r="E37" s="85"/>
      <c r="F37" s="85"/>
      <c r="G37" s="86"/>
    </row>
    <row r="38" spans="2:7" s="95" customFormat="1" ht="32.299999999999997" customHeight="1">
      <c r="B38" s="92"/>
      <c r="C38" s="93"/>
      <c r="D38" s="331"/>
      <c r="E38" s="331"/>
      <c r="F38" s="331"/>
      <c r="G38" s="94"/>
    </row>
    <row r="39" spans="2:7" s="95" customFormat="1" ht="15.8" customHeight="1">
      <c r="B39" s="92"/>
      <c r="C39" s="93" t="s">
        <v>102</v>
      </c>
      <c r="D39" s="331" t="s">
        <v>679</v>
      </c>
      <c r="E39" s="331"/>
      <c r="F39" s="331"/>
      <c r="G39" s="94"/>
    </row>
    <row r="40" spans="2:7">
      <c r="B40" s="84"/>
      <c r="C40" s="85"/>
      <c r="D40" s="85"/>
      <c r="E40" s="85"/>
      <c r="F40" s="85"/>
      <c r="G40" s="86"/>
    </row>
    <row r="41" spans="2:7">
      <c r="B41" s="84"/>
      <c r="C41" s="85"/>
      <c r="D41" s="85"/>
      <c r="E41" s="85"/>
      <c r="F41" s="85"/>
      <c r="G41" s="86"/>
    </row>
    <row r="42" spans="2:7">
      <c r="B42" s="84"/>
      <c r="C42" s="85"/>
      <c r="D42" s="85"/>
      <c r="E42" s="85"/>
      <c r="F42" s="85"/>
      <c r="G42" s="86"/>
    </row>
    <row r="43" spans="2:7">
      <c r="B43" s="84"/>
      <c r="C43" s="85"/>
      <c r="D43" s="85"/>
      <c r="E43" s="85"/>
      <c r="F43" s="85"/>
      <c r="G43" s="86"/>
    </row>
    <row r="44" spans="2:7">
      <c r="B44" s="96"/>
      <c r="C44" s="97"/>
      <c r="D44" s="97"/>
      <c r="E44" s="97"/>
      <c r="F44" s="97"/>
      <c r="G44" s="98"/>
    </row>
  </sheetData>
  <mergeCells count="6">
    <mergeCell ref="D39:F39"/>
    <mergeCell ref="C30:F30"/>
    <mergeCell ref="C33:F33"/>
    <mergeCell ref="C34:F34"/>
    <mergeCell ref="C35:F35"/>
    <mergeCell ref="D38:F38"/>
  </mergeCells>
  <printOptions horizontalCentered="1"/>
  <pageMargins left="0.39370078740157483" right="0.39370078740157483" top="0.39370078740157483" bottom="0.39370078740157483" header="0.43307086614173229" footer="0.43307086614173229"/>
  <pageSetup paperSize="9" firstPageNumber="4294963191"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
  <sheetViews>
    <sheetView zoomScaleNormal="100" workbookViewId="0">
      <selection activeCell="B5" sqref="B5:J5"/>
    </sheetView>
  </sheetViews>
  <sheetFormatPr defaultColWidth="9.125" defaultRowHeight="15.65"/>
  <cols>
    <col min="1" max="1" width="3" style="320" customWidth="1"/>
    <col min="2" max="2" width="15" style="330" customWidth="1"/>
    <col min="3" max="9" width="9.125" style="322"/>
    <col min="10" max="10" width="14.625" style="322" customWidth="1"/>
    <col min="11" max="16384" width="9.125" style="320"/>
  </cols>
  <sheetData>
    <row r="2" spans="2:10" ht="35.5" customHeight="1">
      <c r="B2" s="337" t="s">
        <v>661</v>
      </c>
      <c r="C2" s="337"/>
      <c r="D2" s="337"/>
      <c r="E2" s="337"/>
      <c r="F2" s="337"/>
      <c r="G2" s="337"/>
      <c r="H2" s="337"/>
      <c r="I2" s="337"/>
      <c r="J2" s="337"/>
    </row>
    <row r="3" spans="2:10" ht="18" customHeight="1">
      <c r="B3" s="321"/>
    </row>
    <row r="4" spans="2:10" s="325" customFormat="1" ht="10.55" customHeight="1">
      <c r="B4" s="323"/>
      <c r="C4" s="324"/>
      <c r="D4" s="324"/>
      <c r="E4" s="324"/>
      <c r="F4" s="324"/>
      <c r="G4" s="324"/>
      <c r="H4" s="324"/>
      <c r="I4" s="324"/>
      <c r="J4" s="324"/>
    </row>
    <row r="5" spans="2:10" s="325" customFormat="1" ht="57.25" customHeight="1">
      <c r="B5" s="338" t="s">
        <v>662</v>
      </c>
      <c r="C5" s="338"/>
      <c r="D5" s="338"/>
      <c r="E5" s="338"/>
      <c r="F5" s="338"/>
      <c r="G5" s="338"/>
      <c r="H5" s="338"/>
      <c r="I5" s="338"/>
      <c r="J5" s="338"/>
    </row>
    <row r="6" spans="2:10" s="325" customFormat="1" ht="8.5" customHeight="1">
      <c r="B6" s="326"/>
      <c r="C6" s="326"/>
      <c r="D6" s="326"/>
      <c r="E6" s="326"/>
      <c r="F6" s="326"/>
      <c r="G6" s="326"/>
      <c r="H6" s="326"/>
      <c r="I6" s="326"/>
      <c r="J6" s="326"/>
    </row>
    <row r="7" spans="2:10" s="325" customFormat="1" ht="30.25" customHeight="1">
      <c r="B7" s="338" t="s">
        <v>663</v>
      </c>
      <c r="C7" s="338"/>
      <c r="D7" s="338"/>
      <c r="E7" s="338"/>
      <c r="F7" s="338"/>
      <c r="G7" s="338"/>
      <c r="H7" s="338"/>
      <c r="I7" s="338"/>
      <c r="J7" s="338"/>
    </row>
    <row r="8" spans="2:10" s="325" customFormat="1" ht="13.6">
      <c r="B8" s="338"/>
      <c r="C8" s="338"/>
      <c r="D8" s="338"/>
      <c r="E8" s="338"/>
      <c r="F8" s="338"/>
      <c r="G8" s="338"/>
      <c r="H8" s="338"/>
      <c r="I8" s="338"/>
      <c r="J8" s="324"/>
    </row>
    <row r="9" spans="2:10" s="325" customFormat="1" ht="28.55" customHeight="1">
      <c r="B9" s="336" t="s">
        <v>664</v>
      </c>
      <c r="C9" s="336"/>
      <c r="D9" s="336"/>
      <c r="E9" s="336"/>
      <c r="F9" s="336"/>
      <c r="G9" s="336"/>
      <c r="H9" s="336"/>
      <c r="I9" s="336"/>
      <c r="J9" s="336"/>
    </row>
    <row r="10" spans="2:10" s="325" customFormat="1" ht="8.5" customHeight="1">
      <c r="B10" s="327"/>
      <c r="C10" s="324"/>
      <c r="D10" s="324"/>
      <c r="E10" s="324"/>
      <c r="F10" s="324"/>
      <c r="G10" s="324"/>
      <c r="H10" s="324"/>
      <c r="I10" s="324"/>
      <c r="J10" s="324"/>
    </row>
    <row r="11" spans="2:10" s="325" customFormat="1" ht="57.75" customHeight="1">
      <c r="B11" s="336" t="s">
        <v>665</v>
      </c>
      <c r="C11" s="336"/>
      <c r="D11" s="336"/>
      <c r="E11" s="336"/>
      <c r="F11" s="336"/>
      <c r="G11" s="336"/>
      <c r="H11" s="336"/>
      <c r="I11" s="336"/>
      <c r="J11" s="336"/>
    </row>
    <row r="12" spans="2:10" s="325" customFormat="1" ht="13.6">
      <c r="B12" s="323"/>
      <c r="C12" s="324"/>
      <c r="D12" s="324"/>
      <c r="E12" s="324"/>
      <c r="F12" s="324"/>
      <c r="G12" s="324"/>
      <c r="H12" s="324"/>
      <c r="I12" s="324"/>
      <c r="J12" s="324"/>
    </row>
    <row r="13" spans="2:10" s="325" customFormat="1" ht="39.25" customHeight="1">
      <c r="B13" s="336" t="s">
        <v>666</v>
      </c>
      <c r="C13" s="336"/>
      <c r="D13" s="336"/>
      <c r="E13" s="336"/>
      <c r="F13" s="336"/>
      <c r="G13" s="336"/>
      <c r="H13" s="336"/>
      <c r="I13" s="336"/>
      <c r="J13" s="336"/>
    </row>
    <row r="14" spans="2:10" s="325" customFormat="1" ht="9.6999999999999993" customHeight="1">
      <c r="B14" s="328"/>
      <c r="C14" s="328"/>
      <c r="D14" s="328"/>
      <c r="E14" s="328"/>
      <c r="F14" s="328"/>
      <c r="G14" s="328"/>
      <c r="H14" s="328"/>
      <c r="I14" s="328"/>
      <c r="J14" s="328"/>
    </row>
    <row r="15" spans="2:10" s="325" customFormat="1" ht="57.25" customHeight="1">
      <c r="B15" s="336" t="s">
        <v>667</v>
      </c>
      <c r="C15" s="336"/>
      <c r="D15" s="336"/>
      <c r="E15" s="336"/>
      <c r="F15" s="336"/>
      <c r="G15" s="336"/>
      <c r="H15" s="336"/>
      <c r="I15" s="336"/>
      <c r="J15" s="336"/>
    </row>
    <row r="16" spans="2:10" s="325" customFormat="1" ht="8.5" customHeight="1">
      <c r="B16" s="328"/>
      <c r="C16" s="328"/>
      <c r="D16" s="328"/>
      <c r="E16" s="328"/>
      <c r="F16" s="328"/>
      <c r="G16" s="328"/>
      <c r="H16" s="328"/>
      <c r="I16" s="328"/>
      <c r="J16" s="328"/>
    </row>
    <row r="17" spans="2:10" s="325" customFormat="1" ht="22.75" customHeight="1">
      <c r="B17" s="336" t="s">
        <v>668</v>
      </c>
      <c r="C17" s="336"/>
      <c r="D17" s="336"/>
      <c r="E17" s="336"/>
      <c r="F17" s="336"/>
      <c r="G17" s="336"/>
      <c r="H17" s="336"/>
      <c r="I17" s="336"/>
      <c r="J17" s="336"/>
    </row>
    <row r="18" spans="2:10" s="325" customFormat="1" ht="17.5" customHeight="1">
      <c r="B18" s="329"/>
      <c r="C18" s="329"/>
      <c r="D18" s="329"/>
      <c r="E18" s="329"/>
      <c r="F18" s="329"/>
      <c r="G18" s="329"/>
      <c r="H18" s="329"/>
      <c r="I18" s="329"/>
      <c r="J18" s="329"/>
    </row>
    <row r="19" spans="2:10" s="325" customFormat="1" ht="21.75" customHeight="1">
      <c r="B19" s="340" t="s">
        <v>669</v>
      </c>
      <c r="C19" s="340"/>
      <c r="D19" s="340"/>
      <c r="E19" s="340"/>
      <c r="F19" s="340"/>
      <c r="G19" s="340"/>
      <c r="H19" s="340"/>
      <c r="I19" s="340"/>
      <c r="J19" s="340"/>
    </row>
    <row r="20" spans="2:10" s="325" customFormat="1" ht="18.7" customHeight="1">
      <c r="B20" s="336" t="s">
        <v>675</v>
      </c>
      <c r="C20" s="336"/>
      <c r="D20" s="336"/>
      <c r="E20" s="336"/>
      <c r="F20" s="336"/>
      <c r="G20" s="336"/>
      <c r="H20" s="336"/>
      <c r="I20" s="336"/>
      <c r="J20" s="336"/>
    </row>
    <row r="21" spans="2:10" s="325" customFormat="1" ht="27.7" customHeight="1">
      <c r="B21" s="336" t="s">
        <v>674</v>
      </c>
      <c r="C21" s="336"/>
      <c r="D21" s="336"/>
      <c r="E21" s="336"/>
      <c r="F21" s="336"/>
      <c r="G21" s="336"/>
      <c r="H21" s="336"/>
      <c r="I21" s="336"/>
      <c r="J21" s="336"/>
    </row>
    <row r="22" spans="2:10" ht="17.5" customHeight="1">
      <c r="B22" s="336" t="s">
        <v>673</v>
      </c>
      <c r="C22" s="336"/>
      <c r="D22" s="336"/>
      <c r="E22" s="336"/>
      <c r="F22" s="336"/>
      <c r="G22" s="336"/>
      <c r="H22" s="336"/>
      <c r="I22" s="336"/>
      <c r="J22" s="336"/>
    </row>
    <row r="23" spans="2:10" s="325" customFormat="1" ht="15.8" customHeight="1">
      <c r="B23" s="339" t="s">
        <v>670</v>
      </c>
      <c r="C23" s="339"/>
      <c r="D23" s="339"/>
      <c r="E23" s="339"/>
      <c r="F23" s="339"/>
      <c r="G23" s="339"/>
      <c r="H23" s="339"/>
      <c r="I23" s="339"/>
      <c r="J23" s="339"/>
    </row>
    <row r="24" spans="2:10" s="325" customFormat="1" ht="14.95" customHeight="1">
      <c r="B24" s="339" t="s">
        <v>671</v>
      </c>
      <c r="C24" s="339"/>
      <c r="D24" s="339"/>
      <c r="E24" s="339"/>
      <c r="F24" s="339"/>
      <c r="G24" s="339"/>
      <c r="H24" s="339"/>
      <c r="I24" s="339"/>
      <c r="J24" s="339"/>
    </row>
    <row r="25" spans="2:10" s="325" customFormat="1" ht="14.95" customHeight="1">
      <c r="B25" s="339" t="s">
        <v>672</v>
      </c>
      <c r="C25" s="339"/>
      <c r="D25" s="339"/>
      <c r="E25" s="339"/>
      <c r="F25" s="339"/>
      <c r="G25" s="339"/>
      <c r="H25" s="339"/>
      <c r="I25" s="339"/>
      <c r="J25" s="339"/>
    </row>
  </sheetData>
  <mergeCells count="16">
    <mergeCell ref="B22:J22"/>
    <mergeCell ref="B23:J23"/>
    <mergeCell ref="B24:J24"/>
    <mergeCell ref="B25:J25"/>
    <mergeCell ref="B13:J13"/>
    <mergeCell ref="B15:J15"/>
    <mergeCell ref="B17:J17"/>
    <mergeCell ref="B19:J19"/>
    <mergeCell ref="B20:J20"/>
    <mergeCell ref="B21:J21"/>
    <mergeCell ref="B11:J11"/>
    <mergeCell ref="B2:J2"/>
    <mergeCell ref="B5:J5"/>
    <mergeCell ref="B7:J7"/>
    <mergeCell ref="B8:I8"/>
    <mergeCell ref="B9:J9"/>
  </mergeCells>
  <pageMargins left="0.59055118110236227" right="0.39370078740157483"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5"/>
  <sheetViews>
    <sheetView topLeftCell="A10" workbookViewId="0">
      <selection activeCell="D12" sqref="D12"/>
    </sheetView>
  </sheetViews>
  <sheetFormatPr defaultRowHeight="13.6"/>
  <cols>
    <col min="1" max="1" width="3.625" style="102" customWidth="1"/>
    <col min="2" max="2" width="4.875" style="107" customWidth="1"/>
    <col min="3" max="3" width="46.75" style="102" customWidth="1"/>
    <col min="4" max="4" width="15" style="103" customWidth="1"/>
    <col min="5" max="5" width="14.75" style="103" customWidth="1"/>
  </cols>
  <sheetData>
    <row r="2" spans="1:8" ht="14.3" thickBot="1">
      <c r="B2" s="106"/>
      <c r="C2" s="99"/>
      <c r="D2" s="100"/>
      <c r="E2" s="100"/>
    </row>
    <row r="3" spans="1:8" ht="24.8" customHeight="1" thickTop="1" thickBot="1">
      <c r="B3" s="345" t="s">
        <v>224</v>
      </c>
      <c r="C3" s="345"/>
      <c r="D3" s="345"/>
      <c r="E3" s="345"/>
    </row>
    <row r="4" spans="1:8" ht="18" customHeight="1" thickTop="1">
      <c r="B4" s="346" t="str">
        <f>ELŐLAP!C33</f>
        <v>KÉSZÜLT A BUDAPEST, X., FÜZÉR UTCA 32. / HRSZ : 39003 / SZÁM ALATT LÉTESÍTENDŐ</v>
      </c>
      <c r="C4" s="346"/>
      <c r="D4" s="346"/>
      <c r="E4" s="346"/>
      <c r="F4" s="101"/>
      <c r="G4" s="101"/>
      <c r="H4" s="101"/>
    </row>
    <row r="5" spans="1:8" ht="36.700000000000003" customHeight="1" thickBot="1">
      <c r="B5" s="347" t="str">
        <f>ELŐLAP!C34</f>
        <v>BUDAPEST, KŐBÁNYA HELYTÖRTÉNETI GYŰJTEMÉNY TERVEZETT ELHELYEZÉSÉT SZOLGÁLÓ ÉPÜLET</v>
      </c>
      <c r="C5" s="347"/>
      <c r="D5" s="347"/>
      <c r="E5" s="347"/>
    </row>
    <row r="6" spans="1:8" ht="23.95" customHeight="1" thickTop="1" thickBot="1">
      <c r="B6" s="348" t="s">
        <v>16</v>
      </c>
      <c r="C6" s="348"/>
      <c r="D6" s="348"/>
      <c r="E6" s="348"/>
    </row>
    <row r="7" spans="1:8" ht="14.3" thickTop="1"/>
    <row r="11" spans="1:8" s="148" customFormat="1" ht="20.05" customHeight="1">
      <c r="A11" s="160"/>
      <c r="B11" s="161" t="s">
        <v>123</v>
      </c>
      <c r="C11" s="162" t="s">
        <v>103</v>
      </c>
      <c r="D11" s="163" t="s">
        <v>104</v>
      </c>
      <c r="E11" s="163" t="s">
        <v>105</v>
      </c>
    </row>
    <row r="12" spans="1:8" s="148" customFormat="1" ht="20.05" customHeight="1">
      <c r="A12" s="160"/>
      <c r="B12" s="164">
        <v>1</v>
      </c>
      <c r="C12" s="165" t="s">
        <v>106</v>
      </c>
      <c r="D12" s="166"/>
      <c r="E12" s="166"/>
    </row>
    <row r="13" spans="1:8" s="148" customFormat="1" ht="20.05" customHeight="1">
      <c r="A13" s="160"/>
      <c r="B13" s="164">
        <v>2</v>
      </c>
      <c r="C13" s="165" t="s">
        <v>227</v>
      </c>
      <c r="D13" s="166"/>
      <c r="E13" s="166"/>
    </row>
    <row r="14" spans="1:8" s="148" customFormat="1" ht="20.05" customHeight="1">
      <c r="A14" s="160"/>
      <c r="B14" s="164">
        <v>3</v>
      </c>
      <c r="C14" s="165" t="s">
        <v>107</v>
      </c>
      <c r="D14" s="166"/>
      <c r="E14" s="166"/>
    </row>
    <row r="15" spans="1:8" s="148" customFormat="1" ht="20.05" customHeight="1">
      <c r="A15" s="160"/>
      <c r="B15" s="164">
        <v>4</v>
      </c>
      <c r="C15" s="165" t="s">
        <v>108</v>
      </c>
      <c r="D15" s="166"/>
      <c r="E15" s="166"/>
    </row>
    <row r="16" spans="1:8" s="148" customFormat="1" ht="20.05" customHeight="1">
      <c r="A16" s="160"/>
      <c r="B16" s="164">
        <v>5</v>
      </c>
      <c r="C16" s="165" t="s">
        <v>110</v>
      </c>
      <c r="D16" s="166"/>
      <c r="E16" s="166"/>
    </row>
    <row r="17" spans="1:5" s="148" customFormat="1" ht="20.05" customHeight="1">
      <c r="A17" s="160"/>
      <c r="B17" s="164">
        <v>6</v>
      </c>
      <c r="C17" s="165" t="s">
        <v>111</v>
      </c>
      <c r="D17" s="166"/>
      <c r="E17" s="166"/>
    </row>
    <row r="18" spans="1:5" s="148" customFormat="1" ht="20.05" customHeight="1">
      <c r="A18" s="160"/>
      <c r="B18" s="164">
        <v>7</v>
      </c>
      <c r="C18" s="165" t="s">
        <v>189</v>
      </c>
      <c r="D18" s="166"/>
      <c r="E18" s="166"/>
    </row>
    <row r="19" spans="1:5" s="148" customFormat="1" ht="20.05" customHeight="1">
      <c r="A19" s="160"/>
      <c r="B19" s="164">
        <v>8</v>
      </c>
      <c r="C19" s="165" t="s">
        <v>289</v>
      </c>
      <c r="D19" s="166"/>
      <c r="E19" s="166"/>
    </row>
    <row r="20" spans="1:5" s="148" customFormat="1" ht="31.75" customHeight="1">
      <c r="A20" s="160"/>
      <c r="B20" s="164">
        <v>9</v>
      </c>
      <c r="C20" s="264" t="s">
        <v>290</v>
      </c>
      <c r="D20" s="166"/>
      <c r="E20" s="166"/>
    </row>
    <row r="21" spans="1:5" s="148" customFormat="1" ht="20.05" customHeight="1">
      <c r="A21" s="160"/>
      <c r="B21" s="164">
        <v>10</v>
      </c>
      <c r="C21" s="165" t="s">
        <v>112</v>
      </c>
      <c r="D21" s="166"/>
      <c r="E21" s="166"/>
    </row>
    <row r="22" spans="1:5" s="148" customFormat="1" ht="20.05" customHeight="1">
      <c r="A22" s="160"/>
      <c r="B22" s="164">
        <v>11</v>
      </c>
      <c r="C22" s="165" t="s">
        <v>548</v>
      </c>
      <c r="D22" s="166"/>
      <c r="E22" s="166"/>
    </row>
    <row r="23" spans="1:5" s="148" customFormat="1" ht="20.05" customHeight="1">
      <c r="A23" s="160"/>
      <c r="B23" s="164">
        <v>12</v>
      </c>
      <c r="C23" s="165" t="s">
        <v>193</v>
      </c>
      <c r="D23" s="166"/>
      <c r="E23" s="166"/>
    </row>
    <row r="24" spans="1:5" s="148" customFormat="1" ht="20.05" customHeight="1">
      <c r="A24" s="160"/>
      <c r="B24" s="164">
        <v>13</v>
      </c>
      <c r="C24" s="165" t="s">
        <v>113</v>
      </c>
      <c r="D24" s="166"/>
      <c r="E24" s="166"/>
    </row>
    <row r="25" spans="1:5" s="148" customFormat="1" ht="20.05" customHeight="1">
      <c r="A25" s="160"/>
      <c r="B25" s="164">
        <v>14</v>
      </c>
      <c r="C25" s="165" t="s">
        <v>114</v>
      </c>
      <c r="D25" s="166"/>
      <c r="E25" s="166"/>
    </row>
    <row r="26" spans="1:5" s="148" customFormat="1" ht="20.05" customHeight="1">
      <c r="A26" s="160"/>
      <c r="B26" s="164">
        <v>15</v>
      </c>
      <c r="C26" s="165" t="s">
        <v>194</v>
      </c>
      <c r="D26" s="166"/>
      <c r="E26" s="166"/>
    </row>
    <row r="27" spans="1:5" s="148" customFormat="1" ht="20.05" customHeight="1">
      <c r="A27" s="160"/>
      <c r="B27" s="164">
        <v>16</v>
      </c>
      <c r="C27" s="165" t="s">
        <v>121</v>
      </c>
      <c r="D27" s="166"/>
      <c r="E27" s="166"/>
    </row>
    <row r="28" spans="1:5" s="148" customFormat="1" ht="20.05" customHeight="1">
      <c r="A28" s="160"/>
      <c r="B28" s="164">
        <v>17</v>
      </c>
      <c r="C28" s="165" t="s">
        <v>122</v>
      </c>
      <c r="D28" s="166"/>
      <c r="E28" s="166"/>
    </row>
    <row r="29" spans="1:5" s="148" customFormat="1" ht="20.05" customHeight="1">
      <c r="A29" s="160"/>
      <c r="B29" s="164">
        <v>18</v>
      </c>
      <c r="C29" s="165" t="s">
        <v>115</v>
      </c>
      <c r="D29" s="166"/>
      <c r="E29" s="166"/>
    </row>
    <row r="30" spans="1:5" s="148" customFormat="1" ht="20.05" customHeight="1">
      <c r="A30" s="160"/>
      <c r="B30" s="164">
        <v>19</v>
      </c>
      <c r="C30" s="165" t="s">
        <v>116</v>
      </c>
      <c r="D30" s="166"/>
      <c r="E30" s="166"/>
    </row>
    <row r="31" spans="1:5" s="171" customFormat="1" ht="20.05" customHeight="1">
      <c r="A31" s="167"/>
      <c r="B31" s="168"/>
      <c r="C31" s="169" t="s">
        <v>117</v>
      </c>
      <c r="D31" s="170">
        <f>SUM(D12:D30)</f>
        <v>0</v>
      </c>
      <c r="E31" s="170">
        <f>SUM(E12:E30)</f>
        <v>0</v>
      </c>
    </row>
    <row r="32" spans="1:5" s="171" customFormat="1" ht="20.05" customHeight="1">
      <c r="A32" s="167"/>
      <c r="B32" s="172"/>
      <c r="C32" s="173" t="s">
        <v>118</v>
      </c>
      <c r="D32" s="343">
        <f>D31+E31</f>
        <v>0</v>
      </c>
      <c r="E32" s="344"/>
    </row>
    <row r="33" spans="1:5" s="148" customFormat="1" ht="20.05" customHeight="1">
      <c r="A33" s="160"/>
      <c r="B33" s="174"/>
      <c r="C33" s="175" t="s">
        <v>119</v>
      </c>
      <c r="D33" s="341">
        <f>D32*0.27</f>
        <v>0</v>
      </c>
      <c r="E33" s="342"/>
    </row>
    <row r="34" spans="1:5" s="148" customFormat="1" ht="20.05" customHeight="1">
      <c r="A34" s="160"/>
      <c r="B34" s="174"/>
      <c r="C34" s="173" t="s">
        <v>120</v>
      </c>
      <c r="D34" s="343">
        <f>ROUND(SUM(D32:D33),0)</f>
        <v>0</v>
      </c>
      <c r="E34" s="344"/>
    </row>
    <row r="35" spans="1:5" ht="14.3">
      <c r="B35" s="108"/>
      <c r="C35" s="104"/>
      <c r="D35" s="105"/>
      <c r="E35" s="105"/>
    </row>
  </sheetData>
  <mergeCells count="7">
    <mergeCell ref="D33:E33"/>
    <mergeCell ref="D34:E34"/>
    <mergeCell ref="B3:E3"/>
    <mergeCell ref="B4:E4"/>
    <mergeCell ref="B5:E5"/>
    <mergeCell ref="B6:E6"/>
    <mergeCell ref="D32:E32"/>
  </mergeCells>
  <phoneticPr fontId="41" type="noConversion"/>
  <printOptions horizontalCentered="1"/>
  <pageMargins left="0.62992125984251968" right="0.55118110236220474" top="0.59055118110236227" bottom="0.59055118110236227" header="0.43307086614173229" footer="0.43307086614173229"/>
  <pageSetup paperSize="9" orientation="portrait" horizont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98"/>
  <sheetViews>
    <sheetView tabSelected="1" workbookViewId="0">
      <selection activeCell="G12" sqref="G12"/>
    </sheetView>
  </sheetViews>
  <sheetFormatPr defaultRowHeight="13.6"/>
  <cols>
    <col min="1" max="1" width="1.375" customWidth="1"/>
    <col min="2" max="2" width="5.25" style="48" customWidth="1"/>
    <col min="3" max="3" width="12.25" style="4" customWidth="1"/>
    <col min="4" max="4" width="33.875" style="4" customWidth="1"/>
    <col min="5" max="5" width="6.75" style="5" customWidth="1"/>
    <col min="6" max="6" width="5.25" style="5" customWidth="1"/>
    <col min="7" max="7" width="9.125" style="6"/>
    <col min="8" max="8" width="8.125" style="6" customWidth="1"/>
    <col min="9" max="9" width="10.125" style="6" customWidth="1"/>
    <col min="10" max="10" width="9.125" style="6"/>
    <col min="12" max="12" width="49.75" customWidth="1"/>
  </cols>
  <sheetData>
    <row r="2" spans="2:10" ht="17.5" customHeight="1">
      <c r="B2" s="359" t="s">
        <v>15</v>
      </c>
      <c r="C2" s="359"/>
      <c r="D2" s="359"/>
      <c r="E2" s="359"/>
      <c r="F2" s="359"/>
      <c r="G2" s="359"/>
      <c r="H2" s="359"/>
      <c r="I2" s="359"/>
      <c r="J2" s="359"/>
    </row>
    <row r="3" spans="2:10" ht="19.55" customHeight="1">
      <c r="B3" s="360" t="str">
        <f>'Összesítő-ÉPÍTÉSZET'!B4:E4</f>
        <v>KÉSZÜLT A BUDAPEST, X., FÜZÉR UTCA 32. / HRSZ : 39003 / SZÁM ALATT LÉTESÍTENDŐ</v>
      </c>
      <c r="C3" s="360"/>
      <c r="D3" s="360"/>
      <c r="E3" s="360"/>
      <c r="F3" s="360"/>
      <c r="G3" s="360"/>
      <c r="H3" s="360"/>
      <c r="I3" s="360"/>
      <c r="J3" s="360"/>
    </row>
    <row r="4" spans="2:10" ht="18.7" customHeight="1">
      <c r="B4" s="361" t="str">
        <f>'Összesítő-ÉPÍTÉSZET'!B5:E5</f>
        <v>BUDAPEST, KŐBÁNYA HELYTÖRTÉNETI GYŰJTEMÉNY TERVEZETT ELHELYEZÉSÉT SZOLGÁLÓ ÉPÜLET</v>
      </c>
      <c r="C4" s="361"/>
      <c r="D4" s="361"/>
      <c r="E4" s="361"/>
      <c r="F4" s="361"/>
      <c r="G4" s="361"/>
      <c r="H4" s="361"/>
      <c r="I4" s="361"/>
      <c r="J4" s="361"/>
    </row>
    <row r="5" spans="2:10" ht="23.95" customHeight="1">
      <c r="B5" s="362" t="s">
        <v>16</v>
      </c>
      <c r="C5" s="362"/>
      <c r="D5" s="362"/>
      <c r="E5" s="362"/>
      <c r="F5" s="362"/>
      <c r="G5" s="362"/>
      <c r="H5" s="362"/>
      <c r="I5" s="362"/>
      <c r="J5" s="362"/>
    </row>
    <row r="6" spans="2:10">
      <c r="B6" s="46"/>
      <c r="C6" s="1"/>
      <c r="D6" s="1"/>
      <c r="E6" s="2"/>
      <c r="F6" s="2"/>
      <c r="G6" s="3"/>
      <c r="H6" s="3"/>
      <c r="I6" s="3"/>
      <c r="J6" s="3"/>
    </row>
    <row r="7" spans="2:10" ht="21.75">
      <c r="B7" s="47" t="s">
        <v>17</v>
      </c>
      <c r="C7" s="58" t="s">
        <v>18</v>
      </c>
      <c r="D7" s="58" t="s">
        <v>81</v>
      </c>
      <c r="E7" s="58" t="s">
        <v>82</v>
      </c>
      <c r="F7" s="58" t="s">
        <v>83</v>
      </c>
      <c r="G7" s="134" t="s">
        <v>84</v>
      </c>
      <c r="H7" s="134" t="s">
        <v>85</v>
      </c>
      <c r="I7" s="134" t="s">
        <v>86</v>
      </c>
      <c r="J7" s="134" t="s">
        <v>87</v>
      </c>
    </row>
    <row r="8" spans="2:10" ht="17.5" customHeight="1"/>
    <row r="9" spans="2:10" ht="15.8" customHeight="1">
      <c r="B9" s="356" t="s">
        <v>19</v>
      </c>
      <c r="C9" s="357"/>
      <c r="D9" s="357"/>
      <c r="E9" s="357"/>
      <c r="F9" s="357"/>
      <c r="G9" s="357"/>
      <c r="H9" s="357"/>
      <c r="I9" s="357"/>
      <c r="J9" s="358"/>
    </row>
    <row r="10" spans="2:10" ht="29.25" customHeight="1">
      <c r="B10" s="363" t="s">
        <v>545</v>
      </c>
      <c r="C10" s="364"/>
      <c r="D10" s="364"/>
      <c r="E10" s="364"/>
      <c r="F10" s="364"/>
      <c r="G10" s="364"/>
      <c r="H10" s="364"/>
      <c r="I10" s="364"/>
      <c r="J10" s="365"/>
    </row>
    <row r="11" spans="2:10" ht="25.85" customHeight="1">
      <c r="B11" s="363" t="s">
        <v>614</v>
      </c>
      <c r="C11" s="364"/>
      <c r="D11" s="364"/>
      <c r="E11" s="364"/>
      <c r="F11" s="364"/>
      <c r="G11" s="364"/>
      <c r="H11" s="364"/>
      <c r="I11" s="364"/>
      <c r="J11" s="365"/>
    </row>
    <row r="12" spans="2:10" ht="27.2">
      <c r="B12" s="315">
        <v>1</v>
      </c>
      <c r="C12" s="197" t="s">
        <v>24</v>
      </c>
      <c r="D12" s="197" t="s">
        <v>124</v>
      </c>
      <c r="E12" s="198">
        <v>8</v>
      </c>
      <c r="F12" s="199" t="s">
        <v>91</v>
      </c>
      <c r="G12" s="382"/>
      <c r="H12" s="382"/>
      <c r="I12" s="382">
        <f>ROUND(E12*G12, 0)</f>
        <v>0</v>
      </c>
      <c r="J12" s="382">
        <f>ROUND(E12*H12, 0)</f>
        <v>0</v>
      </c>
    </row>
    <row r="13" spans="2:10" ht="40.75">
      <c r="B13" s="315">
        <v>2</v>
      </c>
      <c r="C13" s="197" t="s">
        <v>229</v>
      </c>
      <c r="D13" s="197" t="s">
        <v>230</v>
      </c>
      <c r="E13" s="198">
        <v>24</v>
      </c>
      <c r="F13" s="199" t="s">
        <v>79</v>
      </c>
      <c r="G13" s="382"/>
      <c r="H13" s="382"/>
      <c r="I13" s="382">
        <f>ROUND(E13*G13, 0)</f>
        <v>0</v>
      </c>
      <c r="J13" s="382">
        <f>ROUND(E13*H13, 0)</f>
        <v>0</v>
      </c>
    </row>
    <row r="14" spans="2:10" ht="40.75">
      <c r="B14" s="315">
        <v>3</v>
      </c>
      <c r="C14" s="8" t="s">
        <v>22</v>
      </c>
      <c r="D14" s="8" t="s">
        <v>544</v>
      </c>
      <c r="E14" s="16">
        <f>E58</f>
        <v>59.29</v>
      </c>
      <c r="F14" s="10" t="s">
        <v>89</v>
      </c>
      <c r="G14" s="383"/>
      <c r="H14" s="383"/>
      <c r="I14" s="383">
        <f t="shared" ref="I14:I15" si="0">ROUND(E14*G14, 0)</f>
        <v>0</v>
      </c>
      <c r="J14" s="383">
        <f t="shared" ref="J14:J15" si="1">ROUND(E14*H14, 0)</f>
        <v>0</v>
      </c>
    </row>
    <row r="15" spans="2:10" ht="27.2">
      <c r="B15" s="315">
        <v>4</v>
      </c>
      <c r="C15" s="8" t="s">
        <v>23</v>
      </c>
      <c r="D15" s="8" t="s">
        <v>615</v>
      </c>
      <c r="E15" s="16">
        <v>32</v>
      </c>
      <c r="F15" s="10" t="s">
        <v>64</v>
      </c>
      <c r="G15" s="383"/>
      <c r="H15" s="383"/>
      <c r="I15" s="383">
        <f t="shared" si="0"/>
        <v>0</v>
      </c>
      <c r="J15" s="383">
        <f t="shared" si="1"/>
        <v>0</v>
      </c>
    </row>
    <row r="16" spans="2:10" ht="27.2">
      <c r="B16" s="315">
        <v>5</v>
      </c>
      <c r="C16" s="197" t="s">
        <v>20</v>
      </c>
      <c r="D16" s="197" t="s">
        <v>88</v>
      </c>
      <c r="E16" s="198">
        <v>83</v>
      </c>
      <c r="F16" s="199" t="s">
        <v>89</v>
      </c>
      <c r="G16" s="382"/>
      <c r="H16" s="382"/>
      <c r="I16" s="382">
        <f>ROUND(E16*G16, 0)</f>
        <v>0</v>
      </c>
      <c r="J16" s="382">
        <f>ROUND(E16*H16, 0)</f>
        <v>0</v>
      </c>
    </row>
    <row r="17" spans="2:10" ht="54.35">
      <c r="B17" s="315">
        <v>6</v>
      </c>
      <c r="C17" s="197" t="s">
        <v>21</v>
      </c>
      <c r="D17" s="197" t="s">
        <v>90</v>
      </c>
      <c r="E17" s="198">
        <v>83</v>
      </c>
      <c r="F17" s="199" t="s">
        <v>89</v>
      </c>
      <c r="G17" s="382"/>
      <c r="H17" s="382"/>
      <c r="I17" s="382">
        <f>ROUND(E17*G17, 0)</f>
        <v>0</v>
      </c>
      <c r="J17" s="382">
        <f>ROUND(E17*H17, 0)</f>
        <v>0</v>
      </c>
    </row>
    <row r="18" spans="2:10" s="148" customFormat="1" ht="14.95" customHeight="1">
      <c r="B18" s="142"/>
      <c r="C18" s="143"/>
      <c r="D18" s="143" t="s">
        <v>190</v>
      </c>
      <c r="E18" s="144"/>
      <c r="F18" s="143"/>
      <c r="G18" s="145"/>
      <c r="H18" s="146"/>
      <c r="I18" s="147">
        <f>SUM(I12:I17)</f>
        <v>0</v>
      </c>
      <c r="J18" s="147">
        <f>SUM(J12:J17)</f>
        <v>0</v>
      </c>
    </row>
    <row r="19" spans="2:10">
      <c r="B19" s="49"/>
      <c r="E19" s="9"/>
    </row>
    <row r="20" spans="2:10">
      <c r="B20" s="49"/>
      <c r="E20" s="9"/>
    </row>
    <row r="21" spans="2:10" ht="15.8" customHeight="1">
      <c r="B21" s="356" t="s">
        <v>540</v>
      </c>
      <c r="C21" s="357"/>
      <c r="D21" s="357"/>
      <c r="E21" s="357"/>
      <c r="F21" s="357"/>
      <c r="G21" s="357"/>
      <c r="H21" s="357"/>
      <c r="I21" s="357"/>
      <c r="J21" s="358"/>
    </row>
    <row r="22" spans="2:10" ht="16.5" customHeight="1">
      <c r="B22" s="372" t="s">
        <v>678</v>
      </c>
      <c r="C22" s="373"/>
      <c r="D22" s="373"/>
      <c r="E22" s="373"/>
      <c r="F22" s="373"/>
      <c r="G22" s="373"/>
      <c r="H22" s="373"/>
      <c r="I22" s="373"/>
      <c r="J22" s="374"/>
    </row>
    <row r="23" spans="2:10" ht="48.75" customHeight="1">
      <c r="B23" s="51"/>
      <c r="C23" s="52"/>
      <c r="D23" s="11"/>
      <c r="E23" s="12"/>
      <c r="F23" s="13"/>
      <c r="G23" s="14"/>
      <c r="H23" s="14"/>
      <c r="I23" s="14"/>
      <c r="J23" s="14"/>
    </row>
    <row r="24" spans="2:10" ht="14.3" customHeight="1">
      <c r="B24" s="51"/>
      <c r="C24" s="52"/>
      <c r="D24" s="11"/>
      <c r="E24" s="12"/>
      <c r="F24" s="13"/>
      <c r="G24" s="14"/>
      <c r="H24" s="14"/>
      <c r="I24" s="14"/>
      <c r="J24" s="14"/>
    </row>
    <row r="25" spans="2:10" ht="28.55" customHeight="1">
      <c r="B25" s="354" t="s">
        <v>219</v>
      </c>
      <c r="C25" s="354"/>
      <c r="D25" s="354"/>
      <c r="E25" s="354"/>
      <c r="F25" s="354"/>
      <c r="G25" s="354"/>
      <c r="H25" s="354"/>
      <c r="I25" s="354"/>
      <c r="J25" s="354"/>
    </row>
    <row r="26" spans="2:10" ht="95.1">
      <c r="B26" s="126">
        <v>1</v>
      </c>
      <c r="C26" s="60" t="s">
        <v>258</v>
      </c>
      <c r="D26" s="15" t="s">
        <v>259</v>
      </c>
      <c r="E26" s="16">
        <v>200</v>
      </c>
      <c r="F26" s="10" t="s">
        <v>91</v>
      </c>
      <c r="G26" s="383"/>
      <c r="H26" s="383"/>
      <c r="I26" s="383">
        <f t="shared" ref="I26:I31" si="2">ROUND(E26*G26, 0)</f>
        <v>0</v>
      </c>
      <c r="J26" s="383">
        <f t="shared" ref="J26:J31" si="3">ROUND(E26*H26, 0)</f>
        <v>0</v>
      </c>
    </row>
    <row r="27" spans="2:10" ht="81.55">
      <c r="B27" s="126">
        <v>2</v>
      </c>
      <c r="C27" s="60" t="s">
        <v>258</v>
      </c>
      <c r="D27" s="15" t="s">
        <v>260</v>
      </c>
      <c r="E27" s="16">
        <v>140</v>
      </c>
      <c r="F27" s="10" t="s">
        <v>91</v>
      </c>
      <c r="G27" s="383"/>
      <c r="H27" s="383"/>
      <c r="I27" s="383">
        <f t="shared" ref="I27" si="4">ROUND(E27*G27, 0)</f>
        <v>0</v>
      </c>
      <c r="J27" s="383">
        <f t="shared" ref="J27" si="5">ROUND(E27*H27, 0)</f>
        <v>0</v>
      </c>
    </row>
    <row r="28" spans="2:10" ht="40.75">
      <c r="B28" s="126">
        <v>3</v>
      </c>
      <c r="C28" s="60" t="s">
        <v>26</v>
      </c>
      <c r="D28" s="8" t="s">
        <v>256</v>
      </c>
      <c r="E28" s="16">
        <v>60</v>
      </c>
      <c r="F28" s="10" t="s">
        <v>91</v>
      </c>
      <c r="G28" s="383"/>
      <c r="H28" s="383"/>
      <c r="I28" s="383">
        <f t="shared" si="2"/>
        <v>0</v>
      </c>
      <c r="J28" s="383">
        <f t="shared" si="3"/>
        <v>0</v>
      </c>
    </row>
    <row r="29" spans="2:10" ht="27.2">
      <c r="B29" s="126">
        <v>4</v>
      </c>
      <c r="C29" s="60" t="s">
        <v>27</v>
      </c>
      <c r="D29" s="8" t="s">
        <v>257</v>
      </c>
      <c r="E29" s="16">
        <v>60</v>
      </c>
      <c r="F29" s="10" t="s">
        <v>91</v>
      </c>
      <c r="G29" s="383"/>
      <c r="H29" s="383"/>
      <c r="I29" s="383">
        <f t="shared" si="2"/>
        <v>0</v>
      </c>
      <c r="J29" s="383">
        <f t="shared" si="3"/>
        <v>0</v>
      </c>
    </row>
    <row r="30" spans="2:10" ht="40.75">
      <c r="B30" s="126">
        <v>5</v>
      </c>
      <c r="C30" s="60" t="s">
        <v>28</v>
      </c>
      <c r="D30" s="8" t="s">
        <v>96</v>
      </c>
      <c r="E30" s="16">
        <v>1</v>
      </c>
      <c r="F30" s="10" t="s">
        <v>95</v>
      </c>
      <c r="G30" s="383"/>
      <c r="H30" s="383"/>
      <c r="I30" s="383">
        <f t="shared" si="2"/>
        <v>0</v>
      </c>
      <c r="J30" s="383">
        <f t="shared" si="3"/>
        <v>0</v>
      </c>
    </row>
    <row r="31" spans="2:10" s="148" customFormat="1" ht="40.75">
      <c r="B31" s="126">
        <v>6</v>
      </c>
      <c r="C31" s="60" t="s">
        <v>29</v>
      </c>
      <c r="D31" s="8" t="s">
        <v>97</v>
      </c>
      <c r="E31" s="16">
        <v>1</v>
      </c>
      <c r="F31" s="10" t="s">
        <v>95</v>
      </c>
      <c r="G31" s="383"/>
      <c r="H31" s="383"/>
      <c r="I31" s="383">
        <f t="shared" si="2"/>
        <v>0</v>
      </c>
      <c r="J31" s="383">
        <f t="shared" si="3"/>
        <v>0</v>
      </c>
    </row>
    <row r="32" spans="2:10" ht="12.9">
      <c r="B32" s="142"/>
      <c r="C32" s="143"/>
      <c r="D32" s="143" t="s">
        <v>190</v>
      </c>
      <c r="E32" s="144"/>
      <c r="F32" s="143"/>
      <c r="G32" s="145"/>
      <c r="H32" s="146"/>
      <c r="I32" s="147">
        <f>SUM(I26:I31)</f>
        <v>0</v>
      </c>
      <c r="J32" s="147">
        <f>SUM(J26:J31)</f>
        <v>0</v>
      </c>
    </row>
    <row r="35" spans="2:10" ht="91.55" customHeight="1">
      <c r="B35" s="369" t="s">
        <v>159</v>
      </c>
      <c r="C35" s="370"/>
      <c r="D35" s="370"/>
      <c r="E35" s="370"/>
      <c r="F35" s="370"/>
      <c r="G35" s="370"/>
      <c r="H35" s="370"/>
      <c r="I35" s="370"/>
      <c r="J35" s="371"/>
    </row>
    <row r="36" spans="2:10" ht="27.2">
      <c r="B36" s="50">
        <v>1</v>
      </c>
      <c r="C36" s="8" t="s">
        <v>25</v>
      </c>
      <c r="D36" s="8" t="s">
        <v>98</v>
      </c>
      <c r="E36" s="10">
        <v>753</v>
      </c>
      <c r="F36" s="10" t="s">
        <v>94</v>
      </c>
      <c r="G36" s="383"/>
      <c r="H36" s="383"/>
      <c r="I36" s="383">
        <f>ROUND(E36*G36, 0)</f>
        <v>0</v>
      </c>
      <c r="J36" s="383">
        <f>ROUND(E36*H36, 0)</f>
        <v>0</v>
      </c>
    </row>
    <row r="37" spans="2:10" ht="27.2">
      <c r="B37" s="50">
        <v>2</v>
      </c>
      <c r="C37" s="8" t="s">
        <v>25</v>
      </c>
      <c r="D37" s="8" t="s">
        <v>99</v>
      </c>
      <c r="E37" s="10">
        <v>753</v>
      </c>
      <c r="F37" s="10" t="s">
        <v>94</v>
      </c>
      <c r="G37" s="383"/>
      <c r="H37" s="383"/>
      <c r="I37" s="383">
        <f>ROUND(E37*G37, 0)</f>
        <v>0</v>
      </c>
      <c r="J37" s="383">
        <f>ROUND(E37*H37, 0)</f>
        <v>0</v>
      </c>
    </row>
    <row r="38" spans="2:10">
      <c r="B38" s="50">
        <v>3</v>
      </c>
      <c r="C38" s="8" t="s">
        <v>25</v>
      </c>
      <c r="D38" s="8" t="s">
        <v>100</v>
      </c>
      <c r="E38" s="10">
        <v>1</v>
      </c>
      <c r="F38" s="10" t="s">
        <v>95</v>
      </c>
      <c r="G38" s="383"/>
      <c r="H38" s="383"/>
      <c r="I38" s="383">
        <f>ROUND(E38*G38, 0)</f>
        <v>0</v>
      </c>
      <c r="J38" s="383">
        <f>ROUND(E38*H38, 0)</f>
        <v>0</v>
      </c>
    </row>
    <row r="39" spans="2:10" ht="40.75">
      <c r="B39" s="50">
        <v>4</v>
      </c>
      <c r="C39" s="8" t="s">
        <v>25</v>
      </c>
      <c r="D39" s="8" t="s">
        <v>261</v>
      </c>
      <c r="E39" s="10">
        <v>1</v>
      </c>
      <c r="F39" s="10" t="s">
        <v>95</v>
      </c>
      <c r="G39" s="383"/>
      <c r="H39" s="383"/>
      <c r="I39" s="383">
        <f t="shared" ref="I39:I40" si="6">E39*G39</f>
        <v>0</v>
      </c>
      <c r="J39" s="383">
        <f t="shared" ref="J39:J40" si="7">E39*H39</f>
        <v>0</v>
      </c>
    </row>
    <row r="40" spans="2:10" ht="40.75">
      <c r="B40" s="50">
        <v>5</v>
      </c>
      <c r="C40" s="8" t="s">
        <v>25</v>
      </c>
      <c r="D40" s="8" t="s">
        <v>262</v>
      </c>
      <c r="E40" s="10">
        <v>1</v>
      </c>
      <c r="F40" s="10" t="s">
        <v>95</v>
      </c>
      <c r="G40" s="383"/>
      <c r="H40" s="383"/>
      <c r="I40" s="383">
        <f t="shared" si="6"/>
        <v>0</v>
      </c>
      <c r="J40" s="383">
        <f t="shared" si="7"/>
        <v>0</v>
      </c>
    </row>
    <row r="41" spans="2:10" s="148" customFormat="1" ht="17.5" customHeight="1">
      <c r="B41" s="142"/>
      <c r="C41" s="143"/>
      <c r="D41" s="143" t="s">
        <v>190</v>
      </c>
      <c r="E41" s="144"/>
      <c r="F41" s="143"/>
      <c r="G41" s="145"/>
      <c r="H41" s="146"/>
      <c r="I41" s="147">
        <f>SUM(I36:I40)</f>
        <v>0</v>
      </c>
      <c r="J41" s="147">
        <f>SUM(J36:J40)</f>
        <v>0</v>
      </c>
    </row>
    <row r="42" spans="2:10">
      <c r="B42" s="127"/>
      <c r="C42" s="133"/>
      <c r="D42" s="113"/>
      <c r="E42" s="114"/>
      <c r="F42" s="112"/>
      <c r="G42" s="112"/>
      <c r="H42" s="112"/>
      <c r="I42" s="112"/>
      <c r="J42" s="111"/>
    </row>
    <row r="43" spans="2:10">
      <c r="B43" s="121"/>
      <c r="C43" s="19"/>
      <c r="D43" s="18"/>
      <c r="E43" s="116"/>
      <c r="F43" s="120"/>
      <c r="G43" s="118"/>
      <c r="H43" s="118"/>
      <c r="I43" s="118"/>
      <c r="J43" s="118"/>
    </row>
    <row r="44" spans="2:10" ht="15.8" customHeight="1">
      <c r="B44" s="354" t="s">
        <v>162</v>
      </c>
      <c r="C44" s="354"/>
      <c r="D44" s="354"/>
      <c r="E44" s="354"/>
      <c r="F44" s="354"/>
      <c r="G44" s="354"/>
      <c r="H44" s="354"/>
      <c r="I44" s="354"/>
      <c r="J44" s="354"/>
    </row>
    <row r="45" spans="2:10" ht="12.9">
      <c r="B45" s="363" t="s">
        <v>539</v>
      </c>
      <c r="C45" s="364"/>
      <c r="D45" s="364"/>
      <c r="E45" s="364"/>
      <c r="F45" s="364"/>
      <c r="G45" s="364"/>
      <c r="H45" s="364"/>
      <c r="I45" s="364"/>
      <c r="J45" s="365"/>
    </row>
    <row r="46" spans="2:10" ht="95.1">
      <c r="B46" s="50">
        <v>1</v>
      </c>
      <c r="C46" s="8" t="s">
        <v>220</v>
      </c>
      <c r="D46" s="15" t="s">
        <v>455</v>
      </c>
      <c r="E46" s="16">
        <v>5.42</v>
      </c>
      <c r="F46" s="10" t="s">
        <v>125</v>
      </c>
      <c r="G46" s="383"/>
      <c r="H46" s="383"/>
      <c r="I46" s="383">
        <f t="shared" ref="I46" si="8">ROUND(E46*G46, 0)</f>
        <v>0</v>
      </c>
      <c r="J46" s="383">
        <f t="shared" ref="J46" si="9">ROUND(E46*H46, 0)</f>
        <v>0</v>
      </c>
    </row>
    <row r="47" spans="2:10" ht="54.35">
      <c r="B47" s="50">
        <v>2</v>
      </c>
      <c r="C47" s="8" t="s">
        <v>35</v>
      </c>
      <c r="D47" s="8" t="s">
        <v>432</v>
      </c>
      <c r="E47" s="16">
        <f>74.84+15.52+85.02+6.59</f>
        <v>181.97</v>
      </c>
      <c r="F47" s="10" t="s">
        <v>91</v>
      </c>
      <c r="G47" s="383"/>
      <c r="H47" s="383"/>
      <c r="I47" s="383">
        <f t="shared" ref="I47:I58" si="10">ROUND(E47*G47, 0)</f>
        <v>0</v>
      </c>
      <c r="J47" s="383">
        <f t="shared" ref="J47:J58" si="11">ROUND(E47*H47, 0)</f>
        <v>0</v>
      </c>
    </row>
    <row r="48" spans="2:10" ht="54.35">
      <c r="B48" s="50">
        <v>3</v>
      </c>
      <c r="C48" s="8" t="s">
        <v>36</v>
      </c>
      <c r="D48" s="8" t="s">
        <v>452</v>
      </c>
      <c r="E48" s="16">
        <v>20.47</v>
      </c>
      <c r="F48" s="10" t="s">
        <v>94</v>
      </c>
      <c r="G48" s="383"/>
      <c r="H48" s="383"/>
      <c r="I48" s="383">
        <f t="shared" ref="I48" si="12">ROUND(E48*G48, 0)</f>
        <v>0</v>
      </c>
      <c r="J48" s="383">
        <f t="shared" ref="J48" si="13">ROUND(E48*H48, 0)</f>
        <v>0</v>
      </c>
    </row>
    <row r="49" spans="2:10" ht="67.95">
      <c r="B49" s="50">
        <v>4</v>
      </c>
      <c r="C49" s="8" t="s">
        <v>35</v>
      </c>
      <c r="D49" s="8" t="s">
        <v>448</v>
      </c>
      <c r="E49" s="16">
        <f>(24.99+36.55+81.53)-(8.45+9.85)</f>
        <v>124.77</v>
      </c>
      <c r="F49" s="10" t="s">
        <v>91</v>
      </c>
      <c r="G49" s="383"/>
      <c r="H49" s="383"/>
      <c r="I49" s="383">
        <f t="shared" si="10"/>
        <v>0</v>
      </c>
      <c r="J49" s="383">
        <f t="shared" si="11"/>
        <v>0</v>
      </c>
    </row>
    <row r="50" spans="2:10" s="148" customFormat="1" ht="67.95">
      <c r="B50" s="50">
        <v>5</v>
      </c>
      <c r="C50" s="8" t="s">
        <v>36</v>
      </c>
      <c r="D50" s="8" t="s">
        <v>442</v>
      </c>
      <c r="E50" s="16">
        <f>122.15-23</f>
        <v>99.15</v>
      </c>
      <c r="F50" s="10" t="s">
        <v>94</v>
      </c>
      <c r="G50" s="383"/>
      <c r="H50" s="383"/>
      <c r="I50" s="383">
        <f t="shared" ref="I50" si="14">ROUND(E50*G50, 0)</f>
        <v>0</v>
      </c>
      <c r="J50" s="383">
        <f t="shared" ref="J50" si="15">ROUND(E50*H50, 0)</f>
        <v>0</v>
      </c>
    </row>
    <row r="51" spans="2:10" s="111" customFormat="1" ht="67.95">
      <c r="B51" s="50">
        <v>6</v>
      </c>
      <c r="C51" s="8" t="s">
        <v>447</v>
      </c>
      <c r="D51" s="8" t="s">
        <v>449</v>
      </c>
      <c r="E51" s="16">
        <v>30.58</v>
      </c>
      <c r="F51" s="10" t="s">
        <v>94</v>
      </c>
      <c r="G51" s="383"/>
      <c r="H51" s="383"/>
      <c r="I51" s="383">
        <f t="shared" ref="I51" si="16">ROUND(E51*G51, 0)</f>
        <v>0</v>
      </c>
      <c r="J51" s="383">
        <f t="shared" ref="J51" si="17">ROUND(E51*H51, 0)</f>
        <v>0</v>
      </c>
    </row>
    <row r="52" spans="2:10" ht="67.95">
      <c r="B52" s="50">
        <v>7</v>
      </c>
      <c r="C52" s="8" t="s">
        <v>450</v>
      </c>
      <c r="D52" s="8" t="s">
        <v>451</v>
      </c>
      <c r="E52" s="16">
        <f>31.15+76.78</f>
        <v>107.93</v>
      </c>
      <c r="F52" s="10" t="s">
        <v>94</v>
      </c>
      <c r="G52" s="383"/>
      <c r="H52" s="383"/>
      <c r="I52" s="383">
        <f t="shared" ref="I52" si="18">ROUND(E52*G52, 0)</f>
        <v>0</v>
      </c>
      <c r="J52" s="383">
        <f t="shared" ref="J52" si="19">ROUND(E52*H52, 0)</f>
        <v>0</v>
      </c>
    </row>
    <row r="53" spans="2:10" ht="18" customHeight="1">
      <c r="B53" s="50">
        <v>8</v>
      </c>
      <c r="C53" s="8" t="s">
        <v>453</v>
      </c>
      <c r="D53" s="8" t="s">
        <v>454</v>
      </c>
      <c r="E53" s="16">
        <v>33.53</v>
      </c>
      <c r="F53" s="10" t="s">
        <v>94</v>
      </c>
      <c r="G53" s="383"/>
      <c r="H53" s="383"/>
      <c r="I53" s="383">
        <f t="shared" ref="I53" si="20">ROUND(E53*G53, 0)</f>
        <v>0</v>
      </c>
      <c r="J53" s="383">
        <f t="shared" ref="J53" si="21">ROUND(E53*H53, 0)</f>
        <v>0</v>
      </c>
    </row>
    <row r="54" spans="2:10" ht="15.8" customHeight="1">
      <c r="B54" s="50">
        <v>9</v>
      </c>
      <c r="C54" s="8" t="s">
        <v>37</v>
      </c>
      <c r="D54" s="8" t="s">
        <v>53</v>
      </c>
      <c r="E54" s="16">
        <f>SUM(E47:E53)</f>
        <v>598.4</v>
      </c>
      <c r="F54" s="10" t="s">
        <v>91</v>
      </c>
      <c r="G54" s="383"/>
      <c r="H54" s="383"/>
      <c r="I54" s="383">
        <f t="shared" si="10"/>
        <v>0</v>
      </c>
      <c r="J54" s="383">
        <f t="shared" si="11"/>
        <v>0</v>
      </c>
    </row>
    <row r="55" spans="2:10" s="45" customFormat="1" ht="91.55" customHeight="1">
      <c r="B55" s="50">
        <v>10</v>
      </c>
      <c r="C55" s="8" t="s">
        <v>38</v>
      </c>
      <c r="D55" s="8" t="s">
        <v>54</v>
      </c>
      <c r="E55" s="16">
        <f>E54</f>
        <v>598.4</v>
      </c>
      <c r="F55" s="10" t="s">
        <v>91</v>
      </c>
      <c r="G55" s="383"/>
      <c r="H55" s="383"/>
      <c r="I55" s="383">
        <f t="shared" si="10"/>
        <v>0</v>
      </c>
      <c r="J55" s="383">
        <f t="shared" si="11"/>
        <v>0</v>
      </c>
    </row>
    <row r="56" spans="2:10" s="45" customFormat="1" ht="74.05" customHeight="1">
      <c r="B56" s="50">
        <v>11</v>
      </c>
      <c r="C56" s="8" t="s">
        <v>39</v>
      </c>
      <c r="D56" s="8" t="s">
        <v>55</v>
      </c>
      <c r="E56" s="16">
        <v>589.45000000000005</v>
      </c>
      <c r="F56" s="10" t="s">
        <v>56</v>
      </c>
      <c r="G56" s="383"/>
      <c r="H56" s="383"/>
      <c r="I56" s="383">
        <f t="shared" si="10"/>
        <v>0</v>
      </c>
      <c r="J56" s="383">
        <f t="shared" si="11"/>
        <v>0</v>
      </c>
    </row>
    <row r="57" spans="2:10" s="45" customFormat="1" ht="57.1" customHeight="1">
      <c r="B57" s="50">
        <v>12</v>
      </c>
      <c r="C57" s="8" t="s">
        <v>40</v>
      </c>
      <c r="D57" s="8" t="s">
        <v>456</v>
      </c>
      <c r="E57" s="16">
        <v>395.96</v>
      </c>
      <c r="F57" s="10" t="s">
        <v>94</v>
      </c>
      <c r="G57" s="383"/>
      <c r="H57" s="383"/>
      <c r="I57" s="383">
        <f>ROUND(E57*G57, 0)</f>
        <v>0</v>
      </c>
      <c r="J57" s="383">
        <f>ROUND(E57*H57, 0)</f>
        <v>0</v>
      </c>
    </row>
    <row r="58" spans="2:10" s="45" customFormat="1" ht="57.1" customHeight="1">
      <c r="B58" s="50">
        <v>13</v>
      </c>
      <c r="C58" s="8" t="s">
        <v>458</v>
      </c>
      <c r="D58" s="8" t="s">
        <v>457</v>
      </c>
      <c r="E58" s="16">
        <v>59.29</v>
      </c>
      <c r="F58" s="10" t="s">
        <v>89</v>
      </c>
      <c r="G58" s="383"/>
      <c r="H58" s="383"/>
      <c r="I58" s="383">
        <f t="shared" si="10"/>
        <v>0</v>
      </c>
      <c r="J58" s="383">
        <f t="shared" si="11"/>
        <v>0</v>
      </c>
    </row>
    <row r="59" spans="2:10" s="45" customFormat="1" ht="67.75" customHeight="1">
      <c r="B59" s="287"/>
      <c r="C59" s="143"/>
      <c r="D59" s="143" t="s">
        <v>190</v>
      </c>
      <c r="E59" s="143"/>
      <c r="F59" s="143"/>
      <c r="G59" s="143"/>
      <c r="H59" s="288"/>
      <c r="I59" s="147">
        <f>ROUND(SUM(I46:I58),0)</f>
        <v>0</v>
      </c>
      <c r="J59" s="147">
        <f>ROUND(SUM(J46:J58),0)</f>
        <v>0</v>
      </c>
    </row>
    <row r="62" spans="2:10" ht="64.55" customHeight="1">
      <c r="B62" s="350" t="s">
        <v>195</v>
      </c>
      <c r="C62" s="350"/>
      <c r="D62" s="350"/>
      <c r="E62" s="350"/>
      <c r="F62" s="350"/>
      <c r="G62" s="350"/>
      <c r="H62" s="350"/>
      <c r="I62" s="350"/>
      <c r="J62" s="350"/>
    </row>
    <row r="63" spans="2:10" ht="87.65" customHeight="1">
      <c r="B63" s="67">
        <v>1</v>
      </c>
      <c r="C63" s="8" t="s">
        <v>543</v>
      </c>
      <c r="D63" s="15" t="s">
        <v>542</v>
      </c>
      <c r="E63" s="16">
        <f>E64*0.15*0.8+0.44</f>
        <v>2.0900000000000003</v>
      </c>
      <c r="F63" s="10" t="s">
        <v>89</v>
      </c>
      <c r="G63" s="383"/>
      <c r="H63" s="383"/>
      <c r="I63" s="383">
        <f t="shared" ref="I63" si="22">ROUND(E63*G63, 0)</f>
        <v>0</v>
      </c>
      <c r="J63" s="383">
        <f t="shared" ref="J63" si="23">ROUND(E63*H63, 0)</f>
        <v>0</v>
      </c>
    </row>
    <row r="64" spans="2:10" ht="95.1">
      <c r="B64" s="67">
        <v>2</v>
      </c>
      <c r="C64" s="8" t="s">
        <v>25</v>
      </c>
      <c r="D64" s="15" t="s">
        <v>541</v>
      </c>
      <c r="E64" s="16">
        <v>13.75</v>
      </c>
      <c r="F64" s="10" t="s">
        <v>79</v>
      </c>
      <c r="G64" s="383"/>
      <c r="H64" s="383"/>
      <c r="I64" s="383">
        <f t="shared" ref="I64" si="24">ROUND(E64*G64, 0)</f>
        <v>0</v>
      </c>
      <c r="J64" s="383">
        <f t="shared" ref="J64" si="25">ROUND(E64*H64, 0)</f>
        <v>0</v>
      </c>
    </row>
    <row r="65" spans="2:10" ht="95.1">
      <c r="B65" s="67">
        <v>3</v>
      </c>
      <c r="C65" s="54" t="s">
        <v>131</v>
      </c>
      <c r="D65" s="66" t="s">
        <v>76</v>
      </c>
      <c r="E65" s="20">
        <v>16.97</v>
      </c>
      <c r="F65" s="21" t="s">
        <v>89</v>
      </c>
      <c r="G65" s="384"/>
      <c r="H65" s="384"/>
      <c r="I65" s="384">
        <f>ROUND(E65*G65, 0)</f>
        <v>0</v>
      </c>
      <c r="J65" s="384">
        <f>ROUND(E65*H65, 0)</f>
        <v>0</v>
      </c>
    </row>
    <row r="66" spans="2:10" ht="54.7" customHeight="1">
      <c r="B66" s="142"/>
      <c r="C66" s="143"/>
      <c r="D66" s="143" t="s">
        <v>190</v>
      </c>
      <c r="E66" s="144"/>
      <c r="F66" s="143"/>
      <c r="G66" s="145"/>
      <c r="H66" s="146"/>
      <c r="I66" s="147">
        <f>ROUND(SUM(I63:I65),0)</f>
        <v>0</v>
      </c>
      <c r="J66" s="147">
        <f>ROUND(SUM(J63:J65),0)</f>
        <v>0</v>
      </c>
    </row>
    <row r="67" spans="2:10" ht="66.25" customHeight="1"/>
    <row r="68" spans="2:10" s="148" customFormat="1" ht="16.5" customHeight="1">
      <c r="B68" s="48"/>
      <c r="C68" s="4"/>
      <c r="D68" s="4"/>
      <c r="E68" s="5"/>
      <c r="F68" s="5"/>
      <c r="G68" s="6"/>
      <c r="H68" s="6"/>
      <c r="I68" s="6"/>
      <c r="J68" s="6"/>
    </row>
    <row r="69" spans="2:10" ht="14.3">
      <c r="B69" s="350" t="s">
        <v>165</v>
      </c>
      <c r="C69" s="350"/>
      <c r="D69" s="350"/>
      <c r="E69" s="350"/>
      <c r="F69" s="350"/>
      <c r="G69" s="350"/>
      <c r="H69" s="350"/>
      <c r="I69" s="350"/>
      <c r="J69" s="350"/>
    </row>
    <row r="70" spans="2:10" ht="67.95">
      <c r="B70" s="115">
        <v>1</v>
      </c>
      <c r="C70" s="8" t="s">
        <v>132</v>
      </c>
      <c r="D70" s="8" t="s">
        <v>612</v>
      </c>
      <c r="E70" s="16">
        <v>307.68</v>
      </c>
      <c r="F70" s="10" t="s">
        <v>91</v>
      </c>
      <c r="G70" s="383"/>
      <c r="H70" s="383"/>
      <c r="I70" s="383">
        <f t="shared" ref="I70:I79" si="26">ROUND(E70*G70, 0)</f>
        <v>0</v>
      </c>
      <c r="J70" s="383">
        <f t="shared" ref="J70:J79" si="27">ROUND(E70*H70, 0)</f>
        <v>0</v>
      </c>
    </row>
    <row r="71" spans="2:10" ht="81.55">
      <c r="B71" s="115">
        <v>2</v>
      </c>
      <c r="C71" s="8" t="s">
        <v>277</v>
      </c>
      <c r="D71" s="8" t="s">
        <v>613</v>
      </c>
      <c r="E71" s="16">
        <v>328.61</v>
      </c>
      <c r="F71" s="10" t="s">
        <v>94</v>
      </c>
      <c r="G71" s="383"/>
      <c r="H71" s="383"/>
      <c r="I71" s="383">
        <f t="shared" ref="I71" si="28">ROUND(E71*G71, 0)</f>
        <v>0</v>
      </c>
      <c r="J71" s="383">
        <f t="shared" ref="J71" si="29">ROUND(E71*H71, 0)</f>
        <v>0</v>
      </c>
    </row>
    <row r="72" spans="2:10" s="45" customFormat="1" ht="81.55">
      <c r="B72" s="115">
        <v>3</v>
      </c>
      <c r="C72" s="8" t="s">
        <v>179</v>
      </c>
      <c r="D72" s="8" t="s">
        <v>278</v>
      </c>
      <c r="E72" s="16">
        <f>E70+E71</f>
        <v>636.29</v>
      </c>
      <c r="F72" s="10" t="s">
        <v>91</v>
      </c>
      <c r="G72" s="383"/>
      <c r="H72" s="383"/>
      <c r="I72" s="383">
        <f t="shared" si="26"/>
        <v>0</v>
      </c>
      <c r="J72" s="383">
        <f t="shared" si="27"/>
        <v>0</v>
      </c>
    </row>
    <row r="73" spans="2:10" s="45" customFormat="1" ht="27.2">
      <c r="B73" s="115">
        <v>4</v>
      </c>
      <c r="C73" s="8" t="s">
        <v>180</v>
      </c>
      <c r="D73" s="8" t="s">
        <v>429</v>
      </c>
      <c r="E73" s="16">
        <f>E72</f>
        <v>636.29</v>
      </c>
      <c r="F73" s="10" t="s">
        <v>94</v>
      </c>
      <c r="G73" s="383"/>
      <c r="H73" s="383"/>
      <c r="I73" s="383">
        <f t="shared" si="26"/>
        <v>0</v>
      </c>
      <c r="J73" s="383">
        <f t="shared" si="27"/>
        <v>0</v>
      </c>
    </row>
    <row r="74" spans="2:10" ht="27.2">
      <c r="B74" s="115">
        <v>5</v>
      </c>
      <c r="C74" s="8" t="s">
        <v>181</v>
      </c>
      <c r="D74" s="8" t="s">
        <v>430</v>
      </c>
      <c r="E74" s="16">
        <f>E73</f>
        <v>636.29</v>
      </c>
      <c r="F74" s="10" t="s">
        <v>94</v>
      </c>
      <c r="G74" s="383"/>
      <c r="H74" s="383"/>
      <c r="I74" s="383">
        <f t="shared" si="26"/>
        <v>0</v>
      </c>
      <c r="J74" s="383">
        <f t="shared" si="27"/>
        <v>0</v>
      </c>
    </row>
    <row r="75" spans="2:10" s="148" customFormat="1" ht="27.2">
      <c r="B75" s="115">
        <v>6</v>
      </c>
      <c r="C75" s="8" t="s">
        <v>182</v>
      </c>
      <c r="D75" s="8" t="s">
        <v>183</v>
      </c>
      <c r="E75" s="16">
        <v>41.7</v>
      </c>
      <c r="F75" s="10" t="s">
        <v>79</v>
      </c>
      <c r="G75" s="383"/>
      <c r="H75" s="383"/>
      <c r="I75" s="383">
        <f t="shared" si="26"/>
        <v>0</v>
      </c>
      <c r="J75" s="383">
        <f t="shared" si="27"/>
        <v>0</v>
      </c>
    </row>
    <row r="76" spans="2:10" ht="28.55" customHeight="1">
      <c r="B76" s="115">
        <v>7</v>
      </c>
      <c r="C76" s="8" t="s">
        <v>133</v>
      </c>
      <c r="D76" s="8" t="s">
        <v>78</v>
      </c>
      <c r="E76" s="16">
        <v>3.1</v>
      </c>
      <c r="F76" s="10" t="s">
        <v>91</v>
      </c>
      <c r="G76" s="383"/>
      <c r="H76" s="383"/>
      <c r="I76" s="383">
        <f t="shared" si="26"/>
        <v>0</v>
      </c>
      <c r="J76" s="383">
        <f t="shared" si="27"/>
        <v>0</v>
      </c>
    </row>
    <row r="77" spans="2:10" ht="27.2">
      <c r="B77" s="115">
        <v>8</v>
      </c>
      <c r="C77" s="8" t="s">
        <v>133</v>
      </c>
      <c r="D77" s="8" t="s">
        <v>163</v>
      </c>
      <c r="E77" s="16">
        <v>28.06</v>
      </c>
      <c r="F77" s="10" t="s">
        <v>91</v>
      </c>
      <c r="G77" s="383"/>
      <c r="H77" s="383"/>
      <c r="I77" s="383">
        <f t="shared" si="26"/>
        <v>0</v>
      </c>
      <c r="J77" s="383">
        <f t="shared" si="27"/>
        <v>0</v>
      </c>
    </row>
    <row r="78" spans="2:10" ht="27.2">
      <c r="B78" s="115">
        <v>9</v>
      </c>
      <c r="C78" s="8" t="s">
        <v>134</v>
      </c>
      <c r="D78" s="8" t="s">
        <v>281</v>
      </c>
      <c r="E78" s="16">
        <v>17.54</v>
      </c>
      <c r="F78" s="10" t="s">
        <v>91</v>
      </c>
      <c r="G78" s="383"/>
      <c r="H78" s="383"/>
      <c r="I78" s="383">
        <f t="shared" si="26"/>
        <v>0</v>
      </c>
      <c r="J78" s="383">
        <f t="shared" si="27"/>
        <v>0</v>
      </c>
    </row>
    <row r="79" spans="2:10" ht="25.3" customHeight="1">
      <c r="B79" s="115">
        <v>10</v>
      </c>
      <c r="C79" s="8" t="s">
        <v>135</v>
      </c>
      <c r="D79" s="8" t="s">
        <v>164</v>
      </c>
      <c r="E79" s="16">
        <v>14.02</v>
      </c>
      <c r="F79" s="10" t="s">
        <v>91</v>
      </c>
      <c r="G79" s="383"/>
      <c r="H79" s="383"/>
      <c r="I79" s="383">
        <f t="shared" si="26"/>
        <v>0</v>
      </c>
      <c r="J79" s="383">
        <f t="shared" si="27"/>
        <v>0</v>
      </c>
    </row>
    <row r="80" spans="2:10" ht="12.9">
      <c r="B80" s="142"/>
      <c r="C80" s="143"/>
      <c r="D80" s="143" t="s">
        <v>190</v>
      </c>
      <c r="E80" s="144"/>
      <c r="F80" s="143"/>
      <c r="G80" s="145"/>
      <c r="H80" s="146"/>
      <c r="I80" s="147">
        <f>SUM(I70:I79)</f>
        <v>0</v>
      </c>
      <c r="J80" s="147">
        <f>SUM(J70:J79)</f>
        <v>0</v>
      </c>
    </row>
    <row r="83" spans="2:10" ht="15.65">
      <c r="B83" s="354" t="s">
        <v>291</v>
      </c>
      <c r="C83" s="354"/>
      <c r="D83" s="354"/>
      <c r="E83" s="354"/>
      <c r="F83" s="354"/>
      <c r="G83" s="354"/>
      <c r="H83" s="354"/>
      <c r="I83" s="354"/>
      <c r="J83" s="354"/>
    </row>
    <row r="84" spans="2:10">
      <c r="B84" s="50">
        <v>1</v>
      </c>
      <c r="C84" s="7" t="s">
        <v>166</v>
      </c>
      <c r="D84" s="8" t="s">
        <v>167</v>
      </c>
      <c r="E84" s="22">
        <v>214.2</v>
      </c>
      <c r="F84" s="10" t="s">
        <v>91</v>
      </c>
      <c r="G84" s="383"/>
      <c r="H84" s="383"/>
      <c r="I84" s="383">
        <f t="shared" ref="I84:I86" si="30">ROUND(E84*G84, 0)</f>
        <v>0</v>
      </c>
      <c r="J84" s="383">
        <f t="shared" ref="J84:J86" si="31">ROUND(E84*H84, 0)</f>
        <v>0</v>
      </c>
    </row>
    <row r="85" spans="2:10" ht="108.7">
      <c r="B85" s="50">
        <v>2</v>
      </c>
      <c r="C85" s="7" t="s">
        <v>168</v>
      </c>
      <c r="D85" s="8" t="s">
        <v>169</v>
      </c>
      <c r="E85" s="16">
        <v>926.55</v>
      </c>
      <c r="F85" s="10" t="s">
        <v>91</v>
      </c>
      <c r="G85" s="383"/>
      <c r="H85" s="383"/>
      <c r="I85" s="383">
        <f t="shared" si="30"/>
        <v>0</v>
      </c>
      <c r="J85" s="383">
        <f t="shared" si="31"/>
        <v>0</v>
      </c>
    </row>
    <row r="86" spans="2:10" ht="81.55">
      <c r="B86" s="50">
        <v>3</v>
      </c>
      <c r="C86" s="7" t="s">
        <v>170</v>
      </c>
      <c r="D86" s="8" t="s">
        <v>459</v>
      </c>
      <c r="E86" s="16">
        <f>24.99+50.52+69.38+17.86</f>
        <v>162.75</v>
      </c>
      <c r="F86" s="10" t="s">
        <v>91</v>
      </c>
      <c r="G86" s="383"/>
      <c r="H86" s="383"/>
      <c r="I86" s="383">
        <f t="shared" si="30"/>
        <v>0</v>
      </c>
      <c r="J86" s="383">
        <f t="shared" si="31"/>
        <v>0</v>
      </c>
    </row>
    <row r="87" spans="2:10" ht="67.95">
      <c r="B87" s="50">
        <v>4</v>
      </c>
      <c r="C87" s="8" t="s">
        <v>139</v>
      </c>
      <c r="D87" s="8" t="s">
        <v>287</v>
      </c>
      <c r="E87" s="16">
        <v>411.48</v>
      </c>
      <c r="F87" s="10" t="s">
        <v>91</v>
      </c>
      <c r="G87" s="383"/>
      <c r="H87" s="383"/>
      <c r="I87" s="383">
        <f>ROUND(E87*G87, 0)</f>
        <v>0</v>
      </c>
      <c r="J87" s="383">
        <f>ROUND(E87*H87, 0)</f>
        <v>0</v>
      </c>
    </row>
    <row r="88" spans="2:10" ht="27.2">
      <c r="B88" s="50">
        <v>5</v>
      </c>
      <c r="C88" s="8" t="s">
        <v>140</v>
      </c>
      <c r="D88" s="8" t="s">
        <v>288</v>
      </c>
      <c r="E88" s="16">
        <v>411.48</v>
      </c>
      <c r="F88" s="10" t="s">
        <v>91</v>
      </c>
      <c r="G88" s="383"/>
      <c r="H88" s="383"/>
      <c r="I88" s="383">
        <f>ROUND(E88*G88, 0)</f>
        <v>0</v>
      </c>
      <c r="J88" s="383">
        <f>ROUND(E88*H88, 0)</f>
        <v>0</v>
      </c>
    </row>
    <row r="89" spans="2:10" s="148" customFormat="1" ht="15.8" customHeight="1">
      <c r="B89" s="142"/>
      <c r="C89" s="143"/>
      <c r="D89" s="143" t="s">
        <v>190</v>
      </c>
      <c r="E89" s="144"/>
      <c r="F89" s="143"/>
      <c r="G89" s="145"/>
      <c r="H89" s="146"/>
      <c r="I89" s="147">
        <f>SUM(I84:I88)</f>
        <v>0</v>
      </c>
      <c r="J89" s="147">
        <f>SUM(J84:J88)</f>
        <v>0</v>
      </c>
    </row>
    <row r="90" spans="2:10">
      <c r="B90" s="261"/>
      <c r="C90" s="52"/>
      <c r="D90" s="262"/>
      <c r="E90" s="28"/>
      <c r="F90" s="29"/>
      <c r="G90" s="30"/>
      <c r="H90" s="30"/>
      <c r="I90" s="30"/>
      <c r="J90" s="30"/>
    </row>
    <row r="91" spans="2:10">
      <c r="B91" s="261"/>
      <c r="C91" s="52"/>
      <c r="D91" s="262"/>
      <c r="E91" s="28"/>
      <c r="F91" s="29"/>
      <c r="G91" s="30"/>
      <c r="H91" s="30"/>
      <c r="I91" s="30"/>
      <c r="J91" s="30"/>
    </row>
    <row r="92" spans="2:10" ht="15.65">
      <c r="B92" s="354" t="s">
        <v>546</v>
      </c>
      <c r="C92" s="355"/>
      <c r="D92" s="354"/>
      <c r="E92" s="354"/>
      <c r="F92" s="354"/>
      <c r="G92" s="354"/>
      <c r="H92" s="354"/>
      <c r="I92" s="354"/>
      <c r="J92" s="354"/>
    </row>
    <row r="93" spans="2:10" ht="95.1">
      <c r="B93" s="132">
        <v>1</v>
      </c>
      <c r="C93" s="40" t="s">
        <v>136</v>
      </c>
      <c r="D93" s="283" t="s">
        <v>482</v>
      </c>
      <c r="E93" s="68"/>
      <c r="F93" s="29"/>
      <c r="G93" s="386"/>
      <c r="H93" s="386"/>
      <c r="I93" s="386"/>
      <c r="J93" s="387"/>
    </row>
    <row r="94" spans="2:10" ht="103.75" customHeight="1">
      <c r="B94" s="284" t="s">
        <v>43</v>
      </c>
      <c r="C94" s="42"/>
      <c r="D94" s="285" t="s">
        <v>479</v>
      </c>
      <c r="E94" s="16">
        <f>141.15+74.34</f>
        <v>215.49</v>
      </c>
      <c r="F94" s="10" t="s">
        <v>94</v>
      </c>
      <c r="G94" s="383"/>
      <c r="H94" s="383"/>
      <c r="I94" s="383">
        <f>ROUND(E94*G94, 0)</f>
        <v>0</v>
      </c>
      <c r="J94" s="383">
        <f>ROUND(E94*H94, 0)</f>
        <v>0</v>
      </c>
    </row>
    <row r="95" spans="2:10" ht="81.55">
      <c r="B95" s="122">
        <v>2</v>
      </c>
      <c r="C95" s="40" t="s">
        <v>137</v>
      </c>
      <c r="D95" s="265" t="s">
        <v>481</v>
      </c>
      <c r="E95" s="385"/>
      <c r="F95" s="35"/>
      <c r="G95" s="388"/>
      <c r="H95" s="388"/>
      <c r="I95" s="388"/>
      <c r="J95" s="389"/>
    </row>
    <row r="96" spans="2:10" ht="40.75">
      <c r="B96" s="286" t="s">
        <v>50</v>
      </c>
      <c r="C96" s="54"/>
      <c r="D96" s="285" t="s">
        <v>480</v>
      </c>
      <c r="E96" s="16">
        <v>17.920000000000002</v>
      </c>
      <c r="F96" s="10" t="s">
        <v>91</v>
      </c>
      <c r="G96" s="383"/>
      <c r="H96" s="383"/>
      <c r="I96" s="383">
        <f t="shared" ref="I96:I105" si="32">ROUND(E96*G96, 0)</f>
        <v>0</v>
      </c>
      <c r="J96" s="383">
        <f t="shared" ref="J96:J105" si="33">ROUND(E96*H96, 0)</f>
        <v>0</v>
      </c>
    </row>
    <row r="97" spans="2:10" ht="81.55">
      <c r="B97" s="284">
        <v>3</v>
      </c>
      <c r="C97" s="40" t="s">
        <v>292</v>
      </c>
      <c r="D97" s="285" t="s">
        <v>282</v>
      </c>
      <c r="E97" s="68"/>
      <c r="F97" s="29"/>
      <c r="G97" s="386"/>
      <c r="H97" s="386"/>
      <c r="I97" s="386"/>
      <c r="J97" s="387"/>
    </row>
    <row r="98" spans="2:10" s="148" customFormat="1" ht="40.75">
      <c r="B98" s="284" t="s">
        <v>149</v>
      </c>
      <c r="C98" s="42"/>
      <c r="D98" s="285" t="s">
        <v>283</v>
      </c>
      <c r="E98" s="16">
        <v>33.979999999999997</v>
      </c>
      <c r="F98" s="10" t="s">
        <v>94</v>
      </c>
      <c r="G98" s="383"/>
      <c r="H98" s="383"/>
      <c r="I98" s="383">
        <f>ROUND(E98*G98, 0)</f>
        <v>0</v>
      </c>
      <c r="J98" s="383">
        <f>ROUND(E98*H98, 0)</f>
        <v>0</v>
      </c>
    </row>
    <row r="99" spans="2:10" s="263" customFormat="1" ht="67.95">
      <c r="B99" s="284">
        <v>4</v>
      </c>
      <c r="C99" s="40" t="s">
        <v>292</v>
      </c>
      <c r="D99" s="285" t="s">
        <v>284</v>
      </c>
      <c r="E99" s="68"/>
      <c r="F99" s="29"/>
      <c r="G99" s="386"/>
      <c r="H99" s="386"/>
      <c r="I99" s="386"/>
      <c r="J99" s="387"/>
    </row>
    <row r="100" spans="2:10" s="263" customFormat="1" ht="40.75">
      <c r="B100" s="284" t="s">
        <v>293</v>
      </c>
      <c r="C100" s="42"/>
      <c r="D100" s="285" t="s">
        <v>285</v>
      </c>
      <c r="E100" s="16">
        <v>7.44</v>
      </c>
      <c r="F100" s="10" t="s">
        <v>94</v>
      </c>
      <c r="G100" s="383"/>
      <c r="H100" s="383"/>
      <c r="I100" s="383">
        <f>ROUND(E100*G100, 0)</f>
        <v>0</v>
      </c>
      <c r="J100" s="383">
        <f>ROUND(E100*H100, 0)</f>
        <v>0</v>
      </c>
    </row>
    <row r="101" spans="2:10" ht="40.75">
      <c r="B101" s="284" t="s">
        <v>294</v>
      </c>
      <c r="C101" s="54"/>
      <c r="D101" s="285" t="s">
        <v>286</v>
      </c>
      <c r="E101" s="16">
        <v>13.02</v>
      </c>
      <c r="F101" s="10" t="s">
        <v>94</v>
      </c>
      <c r="G101" s="383"/>
      <c r="H101" s="383"/>
      <c r="I101" s="383">
        <f>ROUND(E101*G101, 0)</f>
        <v>0</v>
      </c>
      <c r="J101" s="383">
        <f>ROUND(E101*H101, 0)</f>
        <v>0</v>
      </c>
    </row>
    <row r="102" spans="2:10" ht="67.95">
      <c r="B102" s="123">
        <v>5</v>
      </c>
      <c r="C102" s="54" t="s">
        <v>138</v>
      </c>
      <c r="D102" s="66" t="s">
        <v>538</v>
      </c>
      <c r="E102" s="20">
        <f>E94+E96</f>
        <v>233.41000000000003</v>
      </c>
      <c r="F102" s="21" t="s">
        <v>91</v>
      </c>
      <c r="G102" s="384"/>
      <c r="H102" s="384"/>
      <c r="I102" s="384">
        <f t="shared" si="32"/>
        <v>0</v>
      </c>
      <c r="J102" s="384">
        <f t="shared" si="33"/>
        <v>0</v>
      </c>
    </row>
    <row r="103" spans="2:10" ht="27.2">
      <c r="B103" s="123">
        <v>6</v>
      </c>
      <c r="C103" s="65" t="s">
        <v>58</v>
      </c>
      <c r="D103" s="62" t="s">
        <v>59</v>
      </c>
      <c r="E103" s="63">
        <v>41.42</v>
      </c>
      <c r="F103" s="64" t="s">
        <v>94</v>
      </c>
      <c r="G103" s="390"/>
      <c r="H103" s="390"/>
      <c r="I103" s="383">
        <f>ROUND(E103*G103, 0)</f>
        <v>0</v>
      </c>
      <c r="J103" s="383">
        <f>ROUND(E103*H103, 0)</f>
        <v>0</v>
      </c>
    </row>
    <row r="104" spans="2:10" ht="27.2">
      <c r="B104" s="123">
        <v>7</v>
      </c>
      <c r="C104" s="8" t="s">
        <v>25</v>
      </c>
      <c r="D104" s="8" t="s">
        <v>295</v>
      </c>
      <c r="E104" s="16">
        <v>54.4</v>
      </c>
      <c r="F104" s="10" t="s">
        <v>79</v>
      </c>
      <c r="G104" s="383"/>
      <c r="H104" s="383"/>
      <c r="I104" s="383">
        <f t="shared" si="32"/>
        <v>0</v>
      </c>
      <c r="J104" s="383">
        <f t="shared" si="33"/>
        <v>0</v>
      </c>
    </row>
    <row r="105" spans="2:10" ht="27.2">
      <c r="B105" s="123">
        <v>8</v>
      </c>
      <c r="C105" s="8" t="s">
        <v>25</v>
      </c>
      <c r="D105" s="8" t="s">
        <v>428</v>
      </c>
      <c r="E105" s="16">
        <v>5</v>
      </c>
      <c r="F105" s="10" t="s">
        <v>296</v>
      </c>
      <c r="G105" s="383"/>
      <c r="H105" s="383"/>
      <c r="I105" s="383">
        <f t="shared" si="32"/>
        <v>0</v>
      </c>
      <c r="J105" s="383">
        <f t="shared" si="33"/>
        <v>0</v>
      </c>
    </row>
    <row r="106" spans="2:10" ht="81.55">
      <c r="B106" s="123">
        <v>9</v>
      </c>
      <c r="C106" s="8" t="s">
        <v>214</v>
      </c>
      <c r="D106" s="8" t="s">
        <v>530</v>
      </c>
      <c r="E106" s="16">
        <v>172.2</v>
      </c>
      <c r="F106" s="10" t="s">
        <v>94</v>
      </c>
      <c r="G106" s="383"/>
      <c r="H106" s="383"/>
      <c r="I106" s="383">
        <f t="shared" ref="I106:I108" si="34">ROUND(E106*G106, 0)</f>
        <v>0</v>
      </c>
      <c r="J106" s="383">
        <f t="shared" ref="J106:J108" si="35">ROUND(E106*H106, 0)</f>
        <v>0</v>
      </c>
    </row>
    <row r="107" spans="2:10" ht="27.2">
      <c r="B107" s="123">
        <v>10</v>
      </c>
      <c r="C107" s="8" t="s">
        <v>25</v>
      </c>
      <c r="D107" s="8" t="s">
        <v>531</v>
      </c>
      <c r="E107" s="16">
        <v>1</v>
      </c>
      <c r="F107" s="10" t="s">
        <v>95</v>
      </c>
      <c r="G107" s="383"/>
      <c r="H107" s="383"/>
      <c r="I107" s="383">
        <f t="shared" si="34"/>
        <v>0</v>
      </c>
      <c r="J107" s="383">
        <f t="shared" si="35"/>
        <v>0</v>
      </c>
    </row>
    <row r="108" spans="2:10" ht="27.2">
      <c r="B108" s="123">
        <v>11</v>
      </c>
      <c r="C108" s="8" t="s">
        <v>25</v>
      </c>
      <c r="D108" s="8" t="s">
        <v>611</v>
      </c>
      <c r="E108" s="16">
        <v>9.2200000000000006</v>
      </c>
      <c r="F108" s="10" t="s">
        <v>94</v>
      </c>
      <c r="G108" s="383"/>
      <c r="H108" s="383"/>
      <c r="I108" s="383">
        <f t="shared" si="34"/>
        <v>0</v>
      </c>
      <c r="J108" s="383">
        <f t="shared" si="35"/>
        <v>0</v>
      </c>
    </row>
    <row r="109" spans="2:10" ht="12.9">
      <c r="B109" s="142"/>
      <c r="C109" s="143"/>
      <c r="D109" s="143" t="s">
        <v>190</v>
      </c>
      <c r="E109" s="144"/>
      <c r="F109" s="143"/>
      <c r="G109" s="145"/>
      <c r="H109" s="146"/>
      <c r="I109" s="147">
        <f>SUM(I94:I108)</f>
        <v>0</v>
      </c>
      <c r="J109" s="147">
        <f>SUM(J94:J108)</f>
        <v>0</v>
      </c>
    </row>
    <row r="110" spans="2:10" ht="40.75" customHeight="1"/>
    <row r="111" spans="2:10" ht="66.25" customHeight="1"/>
    <row r="112" spans="2:10" ht="29.25" customHeight="1">
      <c r="B112" s="354" t="s">
        <v>547</v>
      </c>
      <c r="C112" s="354"/>
      <c r="D112" s="354"/>
      <c r="E112" s="354"/>
      <c r="F112" s="354"/>
      <c r="G112" s="354"/>
      <c r="H112" s="354"/>
      <c r="I112" s="354"/>
      <c r="J112" s="354"/>
    </row>
    <row r="113" spans="2:10" ht="81.55">
      <c r="B113" s="115">
        <v>1</v>
      </c>
      <c r="C113" s="8" t="s">
        <v>221</v>
      </c>
      <c r="D113" s="8" t="s">
        <v>532</v>
      </c>
      <c r="E113" s="16">
        <v>0.39</v>
      </c>
      <c r="F113" s="10" t="s">
        <v>89</v>
      </c>
      <c r="G113" s="383"/>
      <c r="H113" s="383"/>
      <c r="I113" s="383">
        <f t="shared" ref="I113:I119" si="36">ROUND(E113*G113, 0)</f>
        <v>0</v>
      </c>
      <c r="J113" s="383">
        <f t="shared" ref="J113:J119" si="37">ROUND(E113*H113, 0)</f>
        <v>0</v>
      </c>
    </row>
    <row r="114" spans="2:10" ht="95.1">
      <c r="B114" s="115">
        <v>2</v>
      </c>
      <c r="C114" s="8" t="s">
        <v>222</v>
      </c>
      <c r="D114" s="8" t="s">
        <v>533</v>
      </c>
      <c r="E114" s="16">
        <v>1.23</v>
      </c>
      <c r="F114" s="10" t="s">
        <v>89</v>
      </c>
      <c r="G114" s="383"/>
      <c r="H114" s="383"/>
      <c r="I114" s="383">
        <f t="shared" si="36"/>
        <v>0</v>
      </c>
      <c r="J114" s="383">
        <f t="shared" si="37"/>
        <v>0</v>
      </c>
    </row>
    <row r="115" spans="2:10" ht="27.2">
      <c r="B115" s="115">
        <v>3</v>
      </c>
      <c r="C115" s="8" t="s">
        <v>25</v>
      </c>
      <c r="D115" s="8" t="s">
        <v>534</v>
      </c>
      <c r="E115" s="16">
        <v>1</v>
      </c>
      <c r="F115" s="10" t="s">
        <v>64</v>
      </c>
      <c r="G115" s="383"/>
      <c r="H115" s="383"/>
      <c r="I115" s="383">
        <f t="shared" ref="I115" si="38">ROUND(E115*G115, 0)</f>
        <v>0</v>
      </c>
      <c r="J115" s="383">
        <f t="shared" ref="J115" si="39">ROUND(E115*H115, 0)</f>
        <v>0</v>
      </c>
    </row>
    <row r="116" spans="2:10" ht="95.1">
      <c r="B116" s="115">
        <v>4</v>
      </c>
      <c r="C116" s="8" t="s">
        <v>130</v>
      </c>
      <c r="D116" s="15" t="s">
        <v>460</v>
      </c>
      <c r="E116" s="16">
        <v>31.6</v>
      </c>
      <c r="F116" s="10" t="s">
        <v>91</v>
      </c>
      <c r="G116" s="383"/>
      <c r="H116" s="383"/>
      <c r="I116" s="383">
        <f>ROUND(E116*G116, 0)</f>
        <v>0</v>
      </c>
      <c r="J116" s="383">
        <f>ROUND(E116*H116, 0)</f>
        <v>0</v>
      </c>
    </row>
    <row r="117" spans="2:10" ht="40.75">
      <c r="B117" s="115">
        <v>5</v>
      </c>
      <c r="C117" s="8" t="s">
        <v>25</v>
      </c>
      <c r="D117" s="8" t="s">
        <v>536</v>
      </c>
      <c r="E117" s="16">
        <v>1</v>
      </c>
      <c r="F117" s="10" t="s">
        <v>64</v>
      </c>
      <c r="G117" s="383"/>
      <c r="H117" s="383"/>
      <c r="I117" s="383">
        <f t="shared" ref="I117" si="40">ROUND(E117*G117, 0)</f>
        <v>0</v>
      </c>
      <c r="J117" s="383">
        <f t="shared" ref="J117" si="41">ROUND(E117*H117, 0)</f>
        <v>0</v>
      </c>
    </row>
    <row r="118" spans="2:10" s="148" customFormat="1" ht="40.75">
      <c r="B118" s="115">
        <v>6</v>
      </c>
      <c r="C118" s="8" t="s">
        <v>25</v>
      </c>
      <c r="D118" s="8" t="s">
        <v>537</v>
      </c>
      <c r="E118" s="16">
        <v>2</v>
      </c>
      <c r="F118" s="10" t="s">
        <v>64</v>
      </c>
      <c r="G118" s="383"/>
      <c r="H118" s="383"/>
      <c r="I118" s="383">
        <f t="shared" ref="I118" si="42">ROUND(E118*G118, 0)</f>
        <v>0</v>
      </c>
      <c r="J118" s="383">
        <f t="shared" ref="J118" si="43">ROUND(E118*H118, 0)</f>
        <v>0</v>
      </c>
    </row>
    <row r="119" spans="2:10" ht="27.2">
      <c r="B119" s="115">
        <v>7</v>
      </c>
      <c r="C119" s="8" t="s">
        <v>223</v>
      </c>
      <c r="D119" s="8" t="s">
        <v>535</v>
      </c>
      <c r="E119" s="16">
        <v>2</v>
      </c>
      <c r="F119" s="10" t="s">
        <v>64</v>
      </c>
      <c r="G119" s="383"/>
      <c r="H119" s="383"/>
      <c r="I119" s="383">
        <f t="shared" si="36"/>
        <v>0</v>
      </c>
      <c r="J119" s="383">
        <f t="shared" si="37"/>
        <v>0</v>
      </c>
    </row>
    <row r="120" spans="2:10" ht="12.9">
      <c r="B120" s="142"/>
      <c r="C120" s="143"/>
      <c r="D120" s="143" t="s">
        <v>190</v>
      </c>
      <c r="E120" s="144"/>
      <c r="F120" s="143"/>
      <c r="G120" s="145"/>
      <c r="H120" s="146"/>
      <c r="I120" s="147">
        <f>SUM(I113:I119)</f>
        <v>0</v>
      </c>
      <c r="J120" s="147">
        <f>SUM(J113:J119)</f>
        <v>0</v>
      </c>
    </row>
    <row r="122" spans="2:10" ht="78.8" customHeight="1"/>
    <row r="123" spans="2:10" ht="15.65">
      <c r="B123" s="354" t="s">
        <v>63</v>
      </c>
      <c r="C123" s="354"/>
      <c r="D123" s="354"/>
      <c r="E123" s="354"/>
      <c r="F123" s="354"/>
      <c r="G123" s="354"/>
      <c r="H123" s="354"/>
      <c r="I123" s="354"/>
      <c r="J123" s="354"/>
    </row>
    <row r="124" spans="2:10" ht="12.9">
      <c r="B124" s="366" t="s">
        <v>582</v>
      </c>
      <c r="C124" s="367"/>
      <c r="D124" s="367"/>
      <c r="E124" s="367"/>
      <c r="F124" s="367"/>
      <c r="G124" s="367"/>
      <c r="H124" s="367"/>
      <c r="I124" s="367"/>
      <c r="J124" s="368"/>
    </row>
    <row r="125" spans="2:10" ht="95.1">
      <c r="B125" s="50">
        <v>1</v>
      </c>
      <c r="C125" s="8" t="s">
        <v>141</v>
      </c>
      <c r="D125" s="8" t="s">
        <v>617</v>
      </c>
      <c r="E125" s="10">
        <v>163.47999999999999</v>
      </c>
      <c r="F125" s="10" t="s">
        <v>91</v>
      </c>
      <c r="G125" s="383"/>
      <c r="H125" s="383"/>
      <c r="I125" s="383">
        <f>ROUND(E125*G125, 0)</f>
        <v>0</v>
      </c>
      <c r="J125" s="383">
        <f>ROUND(E125*H125, 0)</f>
        <v>0</v>
      </c>
    </row>
    <row r="126" spans="2:10" ht="95.1">
      <c r="B126" s="50">
        <v>2</v>
      </c>
      <c r="C126" s="8" t="s">
        <v>141</v>
      </c>
      <c r="D126" s="8" t="s">
        <v>618</v>
      </c>
      <c r="E126" s="10">
        <v>4.78</v>
      </c>
      <c r="F126" s="10" t="s">
        <v>91</v>
      </c>
      <c r="G126" s="383"/>
      <c r="H126" s="383"/>
      <c r="I126" s="383">
        <f>ROUND(E126*G126, 0)</f>
        <v>0</v>
      </c>
      <c r="J126" s="383">
        <f>ROUND(E126*H126, 0)</f>
        <v>0</v>
      </c>
    </row>
    <row r="127" spans="2:10" ht="54.35">
      <c r="B127" s="50">
        <v>3</v>
      </c>
      <c r="C127" s="8" t="s">
        <v>25</v>
      </c>
      <c r="D127" s="8" t="s">
        <v>619</v>
      </c>
      <c r="E127" s="10">
        <v>286.14</v>
      </c>
      <c r="F127" s="10" t="s">
        <v>91</v>
      </c>
      <c r="G127" s="383"/>
      <c r="H127" s="383"/>
      <c r="I127" s="383">
        <f>ROUND(E127*G127, 0)</f>
        <v>0</v>
      </c>
      <c r="J127" s="383">
        <f>ROUND(E127*H127, 0)</f>
        <v>0</v>
      </c>
    </row>
    <row r="128" spans="2:10" ht="54.35">
      <c r="B128" s="50">
        <v>4</v>
      </c>
      <c r="C128" s="8" t="s">
        <v>25</v>
      </c>
      <c r="D128" s="8" t="s">
        <v>620</v>
      </c>
      <c r="E128" s="10">
        <v>4.74</v>
      </c>
      <c r="F128" s="10" t="s">
        <v>94</v>
      </c>
      <c r="G128" s="383"/>
      <c r="H128" s="383"/>
      <c r="I128" s="383">
        <f>ROUND(E128*G128, 0)</f>
        <v>0</v>
      </c>
      <c r="J128" s="383">
        <f>ROUND(E128*H128, 0)</f>
        <v>0</v>
      </c>
    </row>
    <row r="129" spans="2:10" s="148" customFormat="1" ht="40.75">
      <c r="B129" s="50">
        <v>5</v>
      </c>
      <c r="C129" s="8" t="s">
        <v>142</v>
      </c>
      <c r="D129" s="8" t="s">
        <v>624</v>
      </c>
      <c r="E129" s="10">
        <v>1</v>
      </c>
      <c r="F129" s="10" t="s">
        <v>64</v>
      </c>
      <c r="G129" s="383"/>
      <c r="H129" s="383"/>
      <c r="I129" s="383">
        <f t="shared" ref="I129:I131" si="44">ROUND(E129*G129, 0)</f>
        <v>0</v>
      </c>
      <c r="J129" s="383">
        <f t="shared" ref="J129:J131" si="45">ROUND(E129*H129, 0)</f>
        <v>0</v>
      </c>
    </row>
    <row r="130" spans="2:10" ht="40.75">
      <c r="B130" s="50">
        <v>6</v>
      </c>
      <c r="C130" s="8" t="s">
        <v>143</v>
      </c>
      <c r="D130" s="8" t="s">
        <v>623</v>
      </c>
      <c r="E130" s="10">
        <v>1</v>
      </c>
      <c r="F130" s="10" t="s">
        <v>64</v>
      </c>
      <c r="G130" s="383"/>
      <c r="H130" s="383"/>
      <c r="I130" s="383">
        <f t="shared" si="44"/>
        <v>0</v>
      </c>
      <c r="J130" s="383">
        <f t="shared" si="45"/>
        <v>0</v>
      </c>
    </row>
    <row r="131" spans="2:10" ht="40.75">
      <c r="B131" s="50">
        <v>7</v>
      </c>
      <c r="C131" s="8" t="s">
        <v>144</v>
      </c>
      <c r="D131" s="8" t="s">
        <v>621</v>
      </c>
      <c r="E131" s="10">
        <v>8</v>
      </c>
      <c r="F131" s="10" t="s">
        <v>64</v>
      </c>
      <c r="G131" s="383"/>
      <c r="H131" s="383"/>
      <c r="I131" s="383">
        <f t="shared" si="44"/>
        <v>0</v>
      </c>
      <c r="J131" s="383">
        <f t="shared" si="45"/>
        <v>0</v>
      </c>
    </row>
    <row r="132" spans="2:10" ht="40.75">
      <c r="B132" s="50">
        <v>8</v>
      </c>
      <c r="C132" s="8" t="s">
        <v>0</v>
      </c>
      <c r="D132" s="8" t="s">
        <v>622</v>
      </c>
      <c r="E132" s="10">
        <v>5</v>
      </c>
      <c r="F132" s="10" t="s">
        <v>64</v>
      </c>
      <c r="G132" s="383"/>
      <c r="H132" s="383"/>
      <c r="I132" s="383">
        <f>ROUND(E132*G132, 0)</f>
        <v>0</v>
      </c>
      <c r="J132" s="383">
        <f>ROUND(E132*H132, 0)</f>
        <v>0</v>
      </c>
    </row>
    <row r="133" spans="2:10" ht="27.2">
      <c r="B133" s="50">
        <v>9</v>
      </c>
      <c r="C133" s="8" t="s">
        <v>25</v>
      </c>
      <c r="D133" s="8" t="s">
        <v>197</v>
      </c>
      <c r="E133" s="10">
        <v>45.24</v>
      </c>
      <c r="F133" s="10" t="s">
        <v>79</v>
      </c>
      <c r="G133" s="383"/>
      <c r="H133" s="383"/>
      <c r="I133" s="383">
        <f t="shared" ref="I133:I145" si="46">ROUND(E133*G133, 0)</f>
        <v>0</v>
      </c>
      <c r="J133" s="383">
        <f t="shared" ref="J133:J145" si="47">ROUND(E133*H133, 0)</f>
        <v>0</v>
      </c>
    </row>
    <row r="134" spans="2:10" ht="95.1">
      <c r="B134" s="50">
        <v>10</v>
      </c>
      <c r="C134" s="8" t="s">
        <v>635</v>
      </c>
      <c r="D134" s="8" t="s">
        <v>633</v>
      </c>
      <c r="E134" s="10">
        <v>58.79</v>
      </c>
      <c r="F134" s="10" t="s">
        <v>94</v>
      </c>
      <c r="G134" s="383"/>
      <c r="H134" s="383"/>
      <c r="I134" s="383">
        <f t="shared" ref="I134" si="48">ROUND(E134*G134, 0)</f>
        <v>0</v>
      </c>
      <c r="J134" s="383">
        <f t="shared" ref="J134" si="49">ROUND(E134*H134, 0)</f>
        <v>0</v>
      </c>
    </row>
    <row r="135" spans="2:10" ht="95.1">
      <c r="B135" s="50">
        <v>11</v>
      </c>
      <c r="C135" s="8" t="s">
        <v>636</v>
      </c>
      <c r="D135" s="8" t="s">
        <v>631</v>
      </c>
      <c r="E135" s="10">
        <v>19.579999999999998</v>
      </c>
      <c r="F135" s="10" t="s">
        <v>94</v>
      </c>
      <c r="G135" s="383"/>
      <c r="H135" s="383"/>
      <c r="I135" s="383">
        <f t="shared" ref="I135:I136" si="50">ROUND(E135*G135, 0)</f>
        <v>0</v>
      </c>
      <c r="J135" s="383">
        <f t="shared" ref="J135:J136" si="51">ROUND(E135*H135, 0)</f>
        <v>0</v>
      </c>
    </row>
    <row r="136" spans="2:10" ht="122.3">
      <c r="B136" s="50">
        <v>12</v>
      </c>
      <c r="C136" s="8" t="s">
        <v>637</v>
      </c>
      <c r="D136" s="8" t="s">
        <v>632</v>
      </c>
      <c r="E136" s="10">
        <v>15.34</v>
      </c>
      <c r="F136" s="10" t="s">
        <v>94</v>
      </c>
      <c r="G136" s="383"/>
      <c r="H136" s="383"/>
      <c r="I136" s="383">
        <f t="shared" si="50"/>
        <v>0</v>
      </c>
      <c r="J136" s="383">
        <f t="shared" si="51"/>
        <v>0</v>
      </c>
    </row>
    <row r="137" spans="2:10" ht="95.1">
      <c r="B137" s="50">
        <v>13</v>
      </c>
      <c r="C137" s="8" t="s">
        <v>635</v>
      </c>
      <c r="D137" s="317" t="s">
        <v>630</v>
      </c>
      <c r="E137" s="10">
        <v>15.84</v>
      </c>
      <c r="F137" s="10" t="s">
        <v>94</v>
      </c>
      <c r="G137" s="383"/>
      <c r="H137" s="383"/>
      <c r="I137" s="383">
        <f t="shared" ref="I137" si="52">ROUND(E137*G137, 0)</f>
        <v>0</v>
      </c>
      <c r="J137" s="383">
        <f t="shared" ref="J137" si="53">ROUND(E137*H137, 0)</f>
        <v>0</v>
      </c>
    </row>
    <row r="138" spans="2:10" ht="40.75" customHeight="1">
      <c r="B138" s="50">
        <v>14</v>
      </c>
      <c r="C138" s="8" t="s">
        <v>636</v>
      </c>
      <c r="D138" s="317" t="s">
        <v>628</v>
      </c>
      <c r="E138" s="10">
        <v>15.42</v>
      </c>
      <c r="F138" s="10" t="s">
        <v>94</v>
      </c>
      <c r="G138" s="383"/>
      <c r="H138" s="383"/>
      <c r="I138" s="383">
        <f t="shared" ref="I138" si="54">ROUND(E138*G138, 0)</f>
        <v>0</v>
      </c>
      <c r="J138" s="383">
        <f t="shared" ref="J138" si="55">ROUND(E138*H138, 0)</f>
        <v>0</v>
      </c>
    </row>
    <row r="139" spans="2:10" ht="40.75" customHeight="1">
      <c r="B139" s="50">
        <v>15</v>
      </c>
      <c r="C139" s="8" t="s">
        <v>637</v>
      </c>
      <c r="D139" s="8" t="s">
        <v>634</v>
      </c>
      <c r="E139" s="10">
        <v>56.11</v>
      </c>
      <c r="F139" s="10" t="s">
        <v>94</v>
      </c>
      <c r="G139" s="383"/>
      <c r="H139" s="383"/>
      <c r="I139" s="383">
        <f t="shared" ref="I139" si="56">ROUND(E139*G139, 0)</f>
        <v>0</v>
      </c>
      <c r="J139" s="383">
        <f t="shared" ref="J139" si="57">ROUND(E139*H139, 0)</f>
        <v>0</v>
      </c>
    </row>
    <row r="140" spans="2:10" ht="41.3" customHeight="1">
      <c r="B140" s="50">
        <v>16</v>
      </c>
      <c r="C140" s="8" t="s">
        <v>638</v>
      </c>
      <c r="D140" s="318" t="s">
        <v>627</v>
      </c>
      <c r="E140" s="10">
        <v>67.22</v>
      </c>
      <c r="F140" s="10" t="s">
        <v>94</v>
      </c>
      <c r="G140" s="383"/>
      <c r="H140" s="383"/>
      <c r="I140" s="383">
        <f t="shared" ref="I140:I142" si="58">ROUND(E140*G140, 0)</f>
        <v>0</v>
      </c>
      <c r="J140" s="383">
        <f t="shared" ref="J140:J142" si="59">ROUND(E140*H140, 0)</f>
        <v>0</v>
      </c>
    </row>
    <row r="141" spans="2:10" ht="41.3" customHeight="1">
      <c r="B141" s="50">
        <v>17</v>
      </c>
      <c r="C141" s="8" t="s">
        <v>639</v>
      </c>
      <c r="D141" s="317" t="s">
        <v>641</v>
      </c>
      <c r="E141" s="10">
        <v>14.22</v>
      </c>
      <c r="F141" s="10" t="s">
        <v>94</v>
      </c>
      <c r="G141" s="383"/>
      <c r="H141" s="383"/>
      <c r="I141" s="383">
        <f t="shared" si="58"/>
        <v>0</v>
      </c>
      <c r="J141" s="383">
        <f t="shared" si="59"/>
        <v>0</v>
      </c>
    </row>
    <row r="142" spans="2:10" s="45" customFormat="1" ht="54.35">
      <c r="B142" s="50">
        <v>18</v>
      </c>
      <c r="C142" s="8" t="s">
        <v>640</v>
      </c>
      <c r="D142" s="317" t="s">
        <v>629</v>
      </c>
      <c r="E142" s="10">
        <v>45.92</v>
      </c>
      <c r="F142" s="10" t="s">
        <v>94</v>
      </c>
      <c r="G142" s="383"/>
      <c r="H142" s="383"/>
      <c r="I142" s="383">
        <f t="shared" si="58"/>
        <v>0</v>
      </c>
      <c r="J142" s="383">
        <f t="shared" si="59"/>
        <v>0</v>
      </c>
    </row>
    <row r="143" spans="2:10" ht="67.95">
      <c r="B143" s="50">
        <v>19</v>
      </c>
      <c r="C143" s="8" t="s">
        <v>445</v>
      </c>
      <c r="D143" s="8" t="s">
        <v>474</v>
      </c>
      <c r="E143" s="10">
        <v>171.82</v>
      </c>
      <c r="F143" s="10" t="s">
        <v>91</v>
      </c>
      <c r="G143" s="383"/>
      <c r="H143" s="383"/>
      <c r="I143" s="383">
        <f t="shared" ref="I143" si="60">ROUND(E143*G143, 0)</f>
        <v>0</v>
      </c>
      <c r="J143" s="383">
        <f t="shared" ref="J143" si="61">ROUND(E143*H143, 0)</f>
        <v>0</v>
      </c>
    </row>
    <row r="144" spans="2:10" ht="81.55">
      <c r="B144" s="50">
        <v>20</v>
      </c>
      <c r="C144" s="8" t="s">
        <v>145</v>
      </c>
      <c r="D144" s="8" t="s">
        <v>476</v>
      </c>
      <c r="E144" s="10">
        <v>142.74</v>
      </c>
      <c r="F144" s="10" t="s">
        <v>91</v>
      </c>
      <c r="G144" s="383"/>
      <c r="H144" s="383"/>
      <c r="I144" s="383">
        <f>ROUND(E144*G144, 0)</f>
        <v>0</v>
      </c>
      <c r="J144" s="383">
        <f>ROUND(E144*H144, 0)</f>
        <v>0</v>
      </c>
    </row>
    <row r="145" spans="2:10" ht="81.55">
      <c r="B145" s="50">
        <v>21</v>
      </c>
      <c r="C145" s="8" t="s">
        <v>145</v>
      </c>
      <c r="D145" s="8" t="s">
        <v>475</v>
      </c>
      <c r="E145" s="10">
        <v>257.14</v>
      </c>
      <c r="F145" s="10" t="s">
        <v>91</v>
      </c>
      <c r="G145" s="383"/>
      <c r="H145" s="383"/>
      <c r="I145" s="383">
        <f t="shared" si="46"/>
        <v>0</v>
      </c>
      <c r="J145" s="383">
        <f t="shared" si="47"/>
        <v>0</v>
      </c>
    </row>
    <row r="146" spans="2:10" ht="81.55">
      <c r="B146" s="50">
        <v>22</v>
      </c>
      <c r="C146" s="8" t="s">
        <v>445</v>
      </c>
      <c r="D146" s="8" t="s">
        <v>477</v>
      </c>
      <c r="E146" s="10">
        <v>24.99</v>
      </c>
      <c r="F146" s="10" t="s">
        <v>91</v>
      </c>
      <c r="G146" s="383"/>
      <c r="H146" s="383"/>
      <c r="I146" s="383">
        <f t="shared" ref="I146" si="62">ROUND(E146*G146, 0)</f>
        <v>0</v>
      </c>
      <c r="J146" s="383">
        <f t="shared" ref="J146" si="63">ROUND(E146*H146, 0)</f>
        <v>0</v>
      </c>
    </row>
    <row r="147" spans="2:10" ht="95.1">
      <c r="B147" s="50">
        <v>23</v>
      </c>
      <c r="C147" s="8" t="s">
        <v>145</v>
      </c>
      <c r="D147" s="8" t="s">
        <v>642</v>
      </c>
      <c r="E147" s="10">
        <v>33.520000000000003</v>
      </c>
      <c r="F147" s="10" t="s">
        <v>91</v>
      </c>
      <c r="G147" s="383"/>
      <c r="H147" s="383"/>
      <c r="I147" s="383">
        <f t="shared" ref="I147" si="64">ROUND(E147*G147, 0)</f>
        <v>0</v>
      </c>
      <c r="J147" s="383">
        <f t="shared" ref="J147" si="65">ROUND(E147*H147, 0)</f>
        <v>0</v>
      </c>
    </row>
    <row r="148" spans="2:10" ht="40.75">
      <c r="B148" s="50">
        <v>24</v>
      </c>
      <c r="C148" s="40" t="s">
        <v>146</v>
      </c>
      <c r="D148" s="8" t="s">
        <v>616</v>
      </c>
      <c r="E148" s="38">
        <v>5.41</v>
      </c>
      <c r="F148" s="38" t="s">
        <v>94</v>
      </c>
      <c r="G148" s="391"/>
      <c r="H148" s="391"/>
      <c r="I148" s="391">
        <f t="shared" ref="I148" si="66">ROUND(E148*G148, 0)</f>
        <v>0</v>
      </c>
      <c r="J148" s="391">
        <f t="shared" ref="J148" si="67">ROUND(E148*H148, 0)</f>
        <v>0</v>
      </c>
    </row>
    <row r="149" spans="2:10" ht="40.75">
      <c r="B149" s="284">
        <v>25</v>
      </c>
      <c r="C149" s="40" t="s">
        <v>25</v>
      </c>
      <c r="D149" s="158" t="s">
        <v>431</v>
      </c>
      <c r="E149" s="292"/>
      <c r="F149" s="35"/>
      <c r="G149" s="392"/>
      <c r="H149" s="392"/>
      <c r="I149" s="388"/>
      <c r="J149" s="389"/>
    </row>
    <row r="150" spans="2:10" ht="122.3">
      <c r="B150" s="284" t="s">
        <v>643</v>
      </c>
      <c r="C150" s="42"/>
      <c r="D150" s="319" t="s">
        <v>478</v>
      </c>
      <c r="E150" s="21">
        <v>50.28</v>
      </c>
      <c r="F150" s="21" t="s">
        <v>91</v>
      </c>
      <c r="G150" s="384"/>
      <c r="H150" s="384"/>
      <c r="I150" s="391">
        <f t="shared" ref="I150" si="68">ROUND(E150*G150, 0)</f>
        <v>0</v>
      </c>
      <c r="J150" s="391">
        <f t="shared" ref="J150" si="69">ROUND(E150*H150, 0)</f>
        <v>0</v>
      </c>
    </row>
    <row r="151" spans="2:10" ht="108.7">
      <c r="B151" s="284" t="s">
        <v>644</v>
      </c>
      <c r="C151" s="42"/>
      <c r="D151" s="319" t="s">
        <v>473</v>
      </c>
      <c r="E151" s="10">
        <v>21.03</v>
      </c>
      <c r="F151" s="10" t="s">
        <v>91</v>
      </c>
      <c r="G151" s="383"/>
      <c r="H151" s="383"/>
      <c r="I151" s="391">
        <f t="shared" ref="I151:I153" si="70">ROUND(E151*G151, 0)</f>
        <v>0</v>
      </c>
      <c r="J151" s="391">
        <f t="shared" ref="J151:J153" si="71">ROUND(E151*H151, 0)</f>
        <v>0</v>
      </c>
    </row>
    <row r="152" spans="2:10" ht="54.35">
      <c r="B152" s="284" t="s">
        <v>645</v>
      </c>
      <c r="C152" s="42"/>
      <c r="D152" s="319" t="s">
        <v>625</v>
      </c>
      <c r="E152" s="10">
        <v>28.02</v>
      </c>
      <c r="F152" s="10" t="s">
        <v>91</v>
      </c>
      <c r="G152" s="383"/>
      <c r="H152" s="383"/>
      <c r="I152" s="391">
        <f t="shared" si="70"/>
        <v>0</v>
      </c>
      <c r="J152" s="391">
        <f t="shared" si="71"/>
        <v>0</v>
      </c>
    </row>
    <row r="153" spans="2:10" ht="79.5" customHeight="1">
      <c r="B153" s="284" t="s">
        <v>646</v>
      </c>
      <c r="C153" s="54"/>
      <c r="D153" s="319" t="s">
        <v>626</v>
      </c>
      <c r="E153" s="10">
        <v>65.53</v>
      </c>
      <c r="F153" s="10" t="s">
        <v>91</v>
      </c>
      <c r="G153" s="383"/>
      <c r="H153" s="383"/>
      <c r="I153" s="391">
        <f t="shared" si="70"/>
        <v>0</v>
      </c>
      <c r="J153" s="391">
        <f t="shared" si="71"/>
        <v>0</v>
      </c>
    </row>
    <row r="154" spans="2:10" ht="12.9">
      <c r="B154" s="142"/>
      <c r="C154" s="316"/>
      <c r="D154" s="143" t="s">
        <v>190</v>
      </c>
      <c r="E154" s="144"/>
      <c r="F154" s="143"/>
      <c r="G154" s="145"/>
      <c r="H154" s="146"/>
      <c r="I154" s="147">
        <f>SUM(I126:I153)</f>
        <v>0</v>
      </c>
      <c r="J154" s="147">
        <f>SUM(J126:J153)</f>
        <v>0</v>
      </c>
    </row>
    <row r="155" spans="2:10" ht="77.95" customHeight="1"/>
    <row r="156" spans="2:10" ht="91.55" customHeight="1"/>
    <row r="157" spans="2:10" ht="40.75" customHeight="1">
      <c r="B157" s="351" t="s">
        <v>184</v>
      </c>
      <c r="C157" s="352"/>
      <c r="D157" s="352"/>
      <c r="E157" s="352"/>
      <c r="F157" s="352"/>
      <c r="G157" s="352"/>
      <c r="H157" s="352"/>
      <c r="I157" s="352"/>
      <c r="J157" s="353"/>
    </row>
    <row r="158" spans="2:10" ht="67.95">
      <c r="B158" s="50">
        <v>1</v>
      </c>
      <c r="C158" s="8" t="s">
        <v>185</v>
      </c>
      <c r="D158" s="74" t="s">
        <v>263</v>
      </c>
      <c r="E158" s="75">
        <v>636.29</v>
      </c>
      <c r="F158" s="282" t="s">
        <v>91</v>
      </c>
      <c r="G158" s="393"/>
      <c r="H158" s="393"/>
      <c r="I158" s="383">
        <f t="shared" ref="I158:I166" si="72">ROUND(E158*G158, 0)</f>
        <v>0</v>
      </c>
      <c r="J158" s="383">
        <f t="shared" ref="J158:J166" si="73">ROUND(E158*H158, 0)</f>
        <v>0</v>
      </c>
    </row>
    <row r="159" spans="2:10" ht="27.2">
      <c r="B159" s="50">
        <v>2</v>
      </c>
      <c r="C159" s="8" t="s">
        <v>186</v>
      </c>
      <c r="D159" s="74" t="s">
        <v>9</v>
      </c>
      <c r="E159" s="76">
        <v>41.7</v>
      </c>
      <c r="F159" s="282" t="s">
        <v>79</v>
      </c>
      <c r="G159" s="393"/>
      <c r="H159" s="393"/>
      <c r="I159" s="383">
        <f t="shared" si="72"/>
        <v>0</v>
      </c>
      <c r="J159" s="383">
        <f t="shared" si="73"/>
        <v>0</v>
      </c>
    </row>
    <row r="160" spans="2:10" ht="40.75">
      <c r="B160" s="50">
        <v>3</v>
      </c>
      <c r="C160" s="8" t="s">
        <v>25</v>
      </c>
      <c r="D160" s="77" t="s">
        <v>264</v>
      </c>
      <c r="E160" s="78">
        <v>204</v>
      </c>
      <c r="F160" s="79" t="s">
        <v>79</v>
      </c>
      <c r="G160" s="394"/>
      <c r="H160" s="394"/>
      <c r="I160" s="383">
        <f t="shared" si="72"/>
        <v>0</v>
      </c>
      <c r="J160" s="383">
        <f t="shared" si="73"/>
        <v>0</v>
      </c>
    </row>
    <row r="161" spans="2:10" ht="40.75">
      <c r="B161" s="50">
        <v>4</v>
      </c>
      <c r="C161" s="8" t="s">
        <v>25</v>
      </c>
      <c r="D161" s="77" t="s">
        <v>274</v>
      </c>
      <c r="E161" s="78">
        <v>8</v>
      </c>
      <c r="F161" s="79" t="s">
        <v>77</v>
      </c>
      <c r="G161" s="394"/>
      <c r="H161" s="394"/>
      <c r="I161" s="383">
        <f t="shared" ref="I161" si="74">ROUND(E161*G161, 0)</f>
        <v>0</v>
      </c>
      <c r="J161" s="383">
        <f t="shared" ref="J161" si="75">ROUND(E161*H161, 0)</f>
        <v>0</v>
      </c>
    </row>
    <row r="162" spans="2:10" ht="40.75">
      <c r="B162" s="50">
        <v>5</v>
      </c>
      <c r="C162" s="8" t="s">
        <v>25</v>
      </c>
      <c r="D162" s="77" t="s">
        <v>275</v>
      </c>
      <c r="E162" s="78">
        <v>7</v>
      </c>
      <c r="F162" s="79" t="s">
        <v>77</v>
      </c>
      <c r="G162" s="394"/>
      <c r="H162" s="394"/>
      <c r="I162" s="383">
        <f>ROUND(E162*G162, 0)</f>
        <v>0</v>
      </c>
      <c r="J162" s="383">
        <f>ROUND(E162*H162, 0)</f>
        <v>0</v>
      </c>
    </row>
    <row r="163" spans="2:10" s="148" customFormat="1" ht="40.75">
      <c r="B163" s="50">
        <v>6</v>
      </c>
      <c r="C163" s="8" t="s">
        <v>25</v>
      </c>
      <c r="D163" s="77" t="s">
        <v>425</v>
      </c>
      <c r="E163" s="78">
        <v>1</v>
      </c>
      <c r="F163" s="79" t="s">
        <v>77</v>
      </c>
      <c r="G163" s="394"/>
      <c r="H163" s="394"/>
      <c r="I163" s="383">
        <f>ROUND(E163*G163, 0)</f>
        <v>0</v>
      </c>
      <c r="J163" s="383">
        <f>ROUND(E163*H163, 0)</f>
        <v>0</v>
      </c>
    </row>
    <row r="164" spans="2:10" ht="40.75">
      <c r="B164" s="50">
        <v>7</v>
      </c>
      <c r="C164" s="8" t="s">
        <v>25</v>
      </c>
      <c r="D164" s="77" t="s">
        <v>427</v>
      </c>
      <c r="E164" s="78">
        <v>1</v>
      </c>
      <c r="F164" s="79" t="s">
        <v>77</v>
      </c>
      <c r="G164" s="394"/>
      <c r="H164" s="394"/>
      <c r="I164" s="383">
        <f>ROUND(E164*G164, 0)</f>
        <v>0</v>
      </c>
      <c r="J164" s="383">
        <f>ROUND(E164*H164, 0)</f>
        <v>0</v>
      </c>
    </row>
    <row r="165" spans="2:10" ht="40.75">
      <c r="B165" s="50">
        <v>8</v>
      </c>
      <c r="C165" s="8" t="s">
        <v>25</v>
      </c>
      <c r="D165" s="77" t="s">
        <v>426</v>
      </c>
      <c r="E165" s="78">
        <v>9</v>
      </c>
      <c r="F165" s="79" t="s">
        <v>77</v>
      </c>
      <c r="G165" s="394"/>
      <c r="H165" s="394"/>
      <c r="I165" s="383">
        <f>ROUND(E165*G165, 0)</f>
        <v>0</v>
      </c>
      <c r="J165" s="383">
        <f>ROUND(E165*H165, 0)</f>
        <v>0</v>
      </c>
    </row>
    <row r="166" spans="2:10" s="148" customFormat="1" ht="27.2">
      <c r="B166" s="50">
        <v>9</v>
      </c>
      <c r="C166" s="8" t="s">
        <v>25</v>
      </c>
      <c r="D166" s="77" t="s">
        <v>265</v>
      </c>
      <c r="E166" s="78">
        <v>2</v>
      </c>
      <c r="F166" s="79" t="s">
        <v>77</v>
      </c>
      <c r="G166" s="394"/>
      <c r="H166" s="394"/>
      <c r="I166" s="383">
        <f t="shared" si="72"/>
        <v>0</v>
      </c>
      <c r="J166" s="383">
        <f t="shared" si="73"/>
        <v>0</v>
      </c>
    </row>
    <row r="167" spans="2:10" ht="108.7">
      <c r="B167" s="50">
        <v>10</v>
      </c>
      <c r="C167" s="8" t="s">
        <v>25</v>
      </c>
      <c r="D167" s="77" t="s">
        <v>276</v>
      </c>
      <c r="E167" s="78">
        <v>4</v>
      </c>
      <c r="F167" s="79" t="s">
        <v>77</v>
      </c>
      <c r="G167" s="394"/>
      <c r="H167" s="394"/>
      <c r="I167" s="383">
        <f>ROUND(E167*G167, 0)</f>
        <v>0</v>
      </c>
      <c r="J167" s="383">
        <f>ROUND(E167*H167, 0)</f>
        <v>0</v>
      </c>
    </row>
    <row r="168" spans="2:10" ht="12.9">
      <c r="B168" s="142"/>
      <c r="C168" s="143"/>
      <c r="D168" s="143" t="s">
        <v>190</v>
      </c>
      <c r="E168" s="144"/>
      <c r="F168" s="143"/>
      <c r="G168" s="145"/>
      <c r="H168" s="146"/>
      <c r="I168" s="147">
        <f>SUM(I158:I167)</f>
        <v>0</v>
      </c>
      <c r="J168" s="147">
        <f>SUM(J158:J167)</f>
        <v>0</v>
      </c>
    </row>
    <row r="170" spans="2:10" ht="39.75" customHeight="1"/>
    <row r="171" spans="2:10" ht="15.65">
      <c r="B171" s="354" t="s">
        <v>579</v>
      </c>
      <c r="C171" s="354"/>
      <c r="D171" s="354"/>
      <c r="E171" s="354"/>
      <c r="F171" s="354"/>
      <c r="G171" s="354"/>
      <c r="H171" s="354"/>
      <c r="I171" s="354"/>
      <c r="J171" s="354"/>
    </row>
    <row r="172" spans="2:10" ht="31.25" customHeight="1">
      <c r="B172" s="366" t="s">
        <v>522</v>
      </c>
      <c r="C172" s="367"/>
      <c r="D172" s="367"/>
      <c r="E172" s="367"/>
      <c r="F172" s="367"/>
      <c r="G172" s="367"/>
      <c r="H172" s="367"/>
      <c r="I172" s="367"/>
      <c r="J172" s="368"/>
    </row>
    <row r="173" spans="2:10" ht="39.25" customHeight="1">
      <c r="B173" s="293"/>
      <c r="C173" s="294"/>
      <c r="D173" s="295" t="s">
        <v>492</v>
      </c>
      <c r="E173" s="296"/>
      <c r="F173" s="297"/>
      <c r="G173" s="298"/>
      <c r="H173" s="299"/>
      <c r="I173" s="299"/>
      <c r="J173" s="300"/>
    </row>
    <row r="174" spans="2:10" ht="54.35">
      <c r="B174" s="291">
        <v>1</v>
      </c>
      <c r="C174" s="40" t="s">
        <v>490</v>
      </c>
      <c r="D174" s="312" t="s">
        <v>550</v>
      </c>
      <c r="E174" s="292"/>
      <c r="F174" s="35"/>
      <c r="G174" s="36"/>
      <c r="H174" s="36"/>
      <c r="I174" s="36"/>
      <c r="J174" s="37"/>
    </row>
    <row r="175" spans="2:10" ht="67.95">
      <c r="B175" s="291" t="s">
        <v>43</v>
      </c>
      <c r="C175" s="42"/>
      <c r="D175" s="311" t="s">
        <v>549</v>
      </c>
      <c r="E175" s="10">
        <v>65.73</v>
      </c>
      <c r="F175" s="10" t="s">
        <v>94</v>
      </c>
      <c r="G175" s="383"/>
      <c r="H175" s="383"/>
      <c r="I175" s="383">
        <f t="shared" ref="I175" si="76">ROUND(E175*G175, 0)</f>
        <v>0</v>
      </c>
      <c r="J175" s="383">
        <f t="shared" ref="J175" si="77">ROUND(E175*H175, 0)</f>
        <v>0</v>
      </c>
    </row>
    <row r="176" spans="2:10" ht="54.35">
      <c r="B176" s="291" t="s">
        <v>44</v>
      </c>
      <c r="C176" s="42"/>
      <c r="D176" s="311" t="s">
        <v>489</v>
      </c>
      <c r="E176" s="10">
        <v>1.72</v>
      </c>
      <c r="F176" s="10" t="s">
        <v>94</v>
      </c>
      <c r="G176" s="383"/>
      <c r="H176" s="383"/>
      <c r="I176" s="383">
        <f t="shared" ref="I176:I178" si="78">ROUND(E176*G176, 0)</f>
        <v>0</v>
      </c>
      <c r="J176" s="383">
        <f t="shared" ref="J176:J178" si="79">ROUND(E176*H176, 0)</f>
        <v>0</v>
      </c>
    </row>
    <row r="177" spans="2:10" s="148" customFormat="1" ht="54.35">
      <c r="B177" s="291" t="s">
        <v>45</v>
      </c>
      <c r="C177" s="42"/>
      <c r="D177" s="311" t="s">
        <v>488</v>
      </c>
      <c r="E177" s="10">
        <v>12.79</v>
      </c>
      <c r="F177" s="10" t="s">
        <v>94</v>
      </c>
      <c r="G177" s="383"/>
      <c r="H177" s="383"/>
      <c r="I177" s="383">
        <f t="shared" si="78"/>
        <v>0</v>
      </c>
      <c r="J177" s="383">
        <f t="shared" si="79"/>
        <v>0</v>
      </c>
    </row>
    <row r="178" spans="2:10" ht="67.95">
      <c r="B178" s="291" t="s">
        <v>46</v>
      </c>
      <c r="C178" s="42"/>
      <c r="D178" s="311" t="s">
        <v>527</v>
      </c>
      <c r="E178" s="10">
        <v>60.26</v>
      </c>
      <c r="F178" s="10" t="s">
        <v>94</v>
      </c>
      <c r="G178" s="383"/>
      <c r="H178" s="383"/>
      <c r="I178" s="383">
        <f t="shared" si="78"/>
        <v>0</v>
      </c>
      <c r="J178" s="383">
        <f t="shared" si="79"/>
        <v>0</v>
      </c>
    </row>
    <row r="179" spans="2:10" ht="27.2">
      <c r="B179" s="291">
        <v>2</v>
      </c>
      <c r="C179" s="40" t="s">
        <v>25</v>
      </c>
      <c r="D179" s="312" t="s">
        <v>491</v>
      </c>
      <c r="E179" s="292"/>
      <c r="F179" s="35"/>
      <c r="G179" s="388"/>
      <c r="H179" s="388"/>
      <c r="I179" s="388"/>
      <c r="J179" s="389"/>
    </row>
    <row r="180" spans="2:10" ht="27.2">
      <c r="B180" s="291" t="s">
        <v>50</v>
      </c>
      <c r="C180" s="42"/>
      <c r="D180" s="311" t="s">
        <v>551</v>
      </c>
      <c r="E180" s="10">
        <v>20.45</v>
      </c>
      <c r="F180" s="10" t="s">
        <v>94</v>
      </c>
      <c r="G180" s="383"/>
      <c r="H180" s="383"/>
      <c r="I180" s="383">
        <f t="shared" ref="I180" si="80">ROUND(E180*G180, 0)</f>
        <v>0</v>
      </c>
      <c r="J180" s="383">
        <f t="shared" ref="J180" si="81">ROUND(E180*H180, 0)</f>
        <v>0</v>
      </c>
    </row>
    <row r="181" spans="2:10" s="148" customFormat="1" ht="15.8" customHeight="1">
      <c r="B181" s="293"/>
      <c r="C181" s="313"/>
      <c r="D181" s="314" t="s">
        <v>493</v>
      </c>
      <c r="E181" s="296"/>
      <c r="F181" s="296"/>
      <c r="G181" s="395"/>
      <c r="H181" s="395"/>
      <c r="I181" s="395"/>
      <c r="J181" s="396"/>
    </row>
    <row r="182" spans="2:10" ht="81.55">
      <c r="B182" s="137">
        <v>3</v>
      </c>
      <c r="C182" s="8" t="s">
        <v>438</v>
      </c>
      <c r="D182" s="73" t="s">
        <v>506</v>
      </c>
      <c r="E182" s="10">
        <v>70.900000000000006</v>
      </c>
      <c r="F182" s="10" t="s">
        <v>94</v>
      </c>
      <c r="G182" s="383"/>
      <c r="H182" s="383"/>
      <c r="I182" s="383">
        <f t="shared" ref="I182:I183" si="82">ROUND(E182*G182, 0)</f>
        <v>0</v>
      </c>
      <c r="J182" s="383">
        <f t="shared" ref="J182:J183" si="83">ROUND(E182*H182, 0)</f>
        <v>0</v>
      </c>
    </row>
    <row r="183" spans="2:10" ht="27.2">
      <c r="B183" s="137">
        <v>4</v>
      </c>
      <c r="C183" s="8" t="s">
        <v>80</v>
      </c>
      <c r="D183" s="73" t="s">
        <v>439</v>
      </c>
      <c r="E183" s="10">
        <v>30.23</v>
      </c>
      <c r="F183" s="10" t="s">
        <v>79</v>
      </c>
      <c r="G183" s="383"/>
      <c r="H183" s="383"/>
      <c r="I183" s="383">
        <f t="shared" si="82"/>
        <v>0</v>
      </c>
      <c r="J183" s="383">
        <f t="shared" si="83"/>
        <v>0</v>
      </c>
    </row>
    <row r="184" spans="2:10" ht="81.55">
      <c r="B184" s="137">
        <v>5</v>
      </c>
      <c r="C184" s="8" t="s">
        <v>438</v>
      </c>
      <c r="D184" s="73" t="s">
        <v>505</v>
      </c>
      <c r="E184" s="10">
        <v>33.950000000000003</v>
      </c>
      <c r="F184" s="10" t="s">
        <v>94</v>
      </c>
      <c r="G184" s="383"/>
      <c r="H184" s="383"/>
      <c r="I184" s="383">
        <f t="shared" ref="I184:I185" si="84">ROUND(E184*G184, 0)</f>
        <v>0</v>
      </c>
      <c r="J184" s="383">
        <f t="shared" ref="J184:J185" si="85">ROUND(E184*H184, 0)</f>
        <v>0</v>
      </c>
    </row>
    <row r="185" spans="2:10" ht="27.2">
      <c r="B185" s="137">
        <v>6</v>
      </c>
      <c r="C185" s="8" t="s">
        <v>80</v>
      </c>
      <c r="D185" s="73" t="s">
        <v>439</v>
      </c>
      <c r="E185" s="10">
        <f>21.01+18.37</f>
        <v>39.380000000000003</v>
      </c>
      <c r="F185" s="10" t="s">
        <v>79</v>
      </c>
      <c r="G185" s="383"/>
      <c r="H185" s="383"/>
      <c r="I185" s="383">
        <f t="shared" si="84"/>
        <v>0</v>
      </c>
      <c r="J185" s="383">
        <f t="shared" si="85"/>
        <v>0</v>
      </c>
    </row>
    <row r="186" spans="2:10" ht="67.95">
      <c r="B186" s="137">
        <v>7</v>
      </c>
      <c r="C186" s="8" t="s">
        <v>438</v>
      </c>
      <c r="D186" s="73" t="s">
        <v>507</v>
      </c>
      <c r="E186" s="10">
        <v>23.85</v>
      </c>
      <c r="F186" s="10" t="s">
        <v>94</v>
      </c>
      <c r="G186" s="383"/>
      <c r="H186" s="383"/>
      <c r="I186" s="383">
        <f t="shared" ref="I186:I187" si="86">ROUND(E186*G186, 0)</f>
        <v>0</v>
      </c>
      <c r="J186" s="383">
        <f t="shared" ref="J186:J187" si="87">ROUND(E186*H186, 0)</f>
        <v>0</v>
      </c>
    </row>
    <row r="187" spans="2:10" ht="27.2">
      <c r="B187" s="137">
        <v>8</v>
      </c>
      <c r="C187" s="8" t="s">
        <v>80</v>
      </c>
      <c r="D187" s="73" t="s">
        <v>439</v>
      </c>
      <c r="E187" s="10">
        <v>23.54</v>
      </c>
      <c r="F187" s="10" t="s">
        <v>79</v>
      </c>
      <c r="G187" s="383"/>
      <c r="H187" s="383"/>
      <c r="I187" s="383">
        <f t="shared" si="86"/>
        <v>0</v>
      </c>
      <c r="J187" s="383">
        <f t="shared" si="87"/>
        <v>0</v>
      </c>
    </row>
    <row r="188" spans="2:10" ht="27.7" customHeight="1">
      <c r="B188" s="137">
        <v>9</v>
      </c>
      <c r="C188" s="8" t="s">
        <v>510</v>
      </c>
      <c r="D188" s="15" t="s">
        <v>513</v>
      </c>
      <c r="E188" s="16">
        <v>5.27</v>
      </c>
      <c r="F188" s="10" t="s">
        <v>91</v>
      </c>
      <c r="G188" s="383"/>
      <c r="H188" s="383"/>
      <c r="I188" s="383">
        <f>ROUND(E188*G188, 0)</f>
        <v>0</v>
      </c>
      <c r="J188" s="383">
        <f>ROUND(E188*H188, 0)</f>
        <v>0</v>
      </c>
    </row>
    <row r="189" spans="2:10" ht="27.2">
      <c r="B189" s="137">
        <v>10</v>
      </c>
      <c r="C189" s="8" t="s">
        <v>509</v>
      </c>
      <c r="D189" s="73" t="s">
        <v>439</v>
      </c>
      <c r="E189" s="10">
        <v>6.39</v>
      </c>
      <c r="F189" s="10" t="s">
        <v>79</v>
      </c>
      <c r="G189" s="383"/>
      <c r="H189" s="383"/>
      <c r="I189" s="383">
        <f t="shared" ref="I189" si="88">ROUND(E189*G189, 0)</f>
        <v>0</v>
      </c>
      <c r="J189" s="383">
        <f t="shared" ref="J189" si="89">ROUND(E189*H189, 0)</f>
        <v>0</v>
      </c>
    </row>
    <row r="190" spans="2:10" ht="67.95">
      <c r="B190" s="137">
        <v>11</v>
      </c>
      <c r="C190" s="8" t="s">
        <v>511</v>
      </c>
      <c r="D190" s="15" t="s">
        <v>554</v>
      </c>
      <c r="E190" s="16">
        <v>44.73</v>
      </c>
      <c r="F190" s="10" t="s">
        <v>91</v>
      </c>
      <c r="G190" s="383"/>
      <c r="H190" s="383"/>
      <c r="I190" s="383">
        <f>ROUND(E190*G190, 0)</f>
        <v>0</v>
      </c>
      <c r="J190" s="383">
        <f>ROUND(E190*H190, 0)</f>
        <v>0</v>
      </c>
    </row>
    <row r="191" spans="2:10" ht="27.2">
      <c r="B191" s="137">
        <v>12</v>
      </c>
      <c r="C191" s="8" t="s">
        <v>509</v>
      </c>
      <c r="D191" s="73" t="s">
        <v>439</v>
      </c>
      <c r="E191" s="10">
        <v>41.11</v>
      </c>
      <c r="F191" s="10" t="s">
        <v>79</v>
      </c>
      <c r="G191" s="383"/>
      <c r="H191" s="383"/>
      <c r="I191" s="383">
        <f t="shared" ref="I191" si="90">ROUND(E191*G191, 0)</f>
        <v>0</v>
      </c>
      <c r="J191" s="383">
        <f t="shared" ref="J191" si="91">ROUND(E191*H191, 0)</f>
        <v>0</v>
      </c>
    </row>
    <row r="192" spans="2:10" ht="28.55" customHeight="1">
      <c r="B192" s="137">
        <v>13</v>
      </c>
      <c r="C192" s="8" t="s">
        <v>511</v>
      </c>
      <c r="D192" s="15" t="s">
        <v>512</v>
      </c>
      <c r="E192" s="16">
        <v>13.94</v>
      </c>
      <c r="F192" s="10" t="s">
        <v>91</v>
      </c>
      <c r="G192" s="383"/>
      <c r="H192" s="383"/>
      <c r="I192" s="383">
        <f>ROUND(E192*G192, 0)</f>
        <v>0</v>
      </c>
      <c r="J192" s="383">
        <f>ROUND(E192*H192, 0)</f>
        <v>0</v>
      </c>
    </row>
    <row r="193" spans="2:10" ht="67.95">
      <c r="B193" s="137">
        <v>14</v>
      </c>
      <c r="C193" s="8" t="s">
        <v>511</v>
      </c>
      <c r="D193" s="15" t="s">
        <v>514</v>
      </c>
      <c r="E193" s="16">
        <v>16.809999999999999</v>
      </c>
      <c r="F193" s="10" t="s">
        <v>91</v>
      </c>
      <c r="G193" s="383"/>
      <c r="H193" s="383"/>
      <c r="I193" s="383">
        <f>ROUND(E193*G193, 0)</f>
        <v>0</v>
      </c>
      <c r="J193" s="383">
        <f>ROUND(E193*H193, 0)</f>
        <v>0</v>
      </c>
    </row>
    <row r="194" spans="2:10" ht="28.55" customHeight="1">
      <c r="B194" s="137">
        <v>15</v>
      </c>
      <c r="C194" s="8" t="s">
        <v>510</v>
      </c>
      <c r="D194" s="15" t="s">
        <v>508</v>
      </c>
      <c r="E194" s="16">
        <v>11.2</v>
      </c>
      <c r="F194" s="10" t="s">
        <v>91</v>
      </c>
      <c r="G194" s="383"/>
      <c r="H194" s="383"/>
      <c r="I194" s="383">
        <f>ROUND(E194*G194, 0)</f>
        <v>0</v>
      </c>
      <c r="J194" s="383">
        <f>ROUND(E194*H194, 0)</f>
        <v>0</v>
      </c>
    </row>
    <row r="195" spans="2:10" ht="27.2">
      <c r="B195" s="137">
        <v>16</v>
      </c>
      <c r="C195" s="8" t="s">
        <v>509</v>
      </c>
      <c r="D195" s="73" t="s">
        <v>439</v>
      </c>
      <c r="E195" s="10">
        <v>12.53</v>
      </c>
      <c r="F195" s="10" t="s">
        <v>79</v>
      </c>
      <c r="G195" s="383"/>
      <c r="H195" s="383"/>
      <c r="I195" s="383">
        <f t="shared" ref="I195" si="92">ROUND(E195*G195, 0)</f>
        <v>0</v>
      </c>
      <c r="J195" s="383">
        <f t="shared" ref="J195" si="93">ROUND(E195*H195, 0)</f>
        <v>0</v>
      </c>
    </row>
    <row r="196" spans="2:10" ht="54.35">
      <c r="B196" s="137">
        <v>17</v>
      </c>
      <c r="C196" s="8" t="s">
        <v>510</v>
      </c>
      <c r="D196" s="15" t="s">
        <v>515</v>
      </c>
      <c r="E196" s="16">
        <v>71.23</v>
      </c>
      <c r="F196" s="10" t="s">
        <v>91</v>
      </c>
      <c r="G196" s="383"/>
      <c r="H196" s="383"/>
      <c r="I196" s="383">
        <f>ROUND(E196*G196, 0)</f>
        <v>0</v>
      </c>
      <c r="J196" s="383">
        <f>ROUND(E196*H196, 0)</f>
        <v>0</v>
      </c>
    </row>
    <row r="197" spans="2:10" ht="27.2">
      <c r="B197" s="137">
        <v>18</v>
      </c>
      <c r="C197" s="8" t="s">
        <v>509</v>
      </c>
      <c r="D197" s="73" t="s">
        <v>439</v>
      </c>
      <c r="E197" s="10">
        <v>52.88</v>
      </c>
      <c r="F197" s="10" t="s">
        <v>79</v>
      </c>
      <c r="G197" s="383"/>
      <c r="H197" s="383"/>
      <c r="I197" s="383">
        <f t="shared" ref="I197" si="94">ROUND(E197*G197, 0)</f>
        <v>0</v>
      </c>
      <c r="J197" s="383">
        <f t="shared" ref="J197" si="95">ROUND(E197*H197, 0)</f>
        <v>0</v>
      </c>
    </row>
    <row r="198" spans="2:10" ht="28.55" customHeight="1">
      <c r="B198" s="137">
        <v>19</v>
      </c>
      <c r="C198" s="8" t="s">
        <v>510</v>
      </c>
      <c r="D198" s="15" t="s">
        <v>516</v>
      </c>
      <c r="E198" s="16">
        <v>31.65</v>
      </c>
      <c r="F198" s="10" t="s">
        <v>91</v>
      </c>
      <c r="G198" s="383"/>
      <c r="H198" s="383"/>
      <c r="I198" s="383">
        <f>ROUND(E198*G198, 0)</f>
        <v>0</v>
      </c>
      <c r="J198" s="383">
        <f>ROUND(E198*H198, 0)</f>
        <v>0</v>
      </c>
    </row>
    <row r="199" spans="2:10" ht="27.2">
      <c r="B199" s="137">
        <v>20</v>
      </c>
      <c r="C199" s="8" t="s">
        <v>509</v>
      </c>
      <c r="D199" s="73" t="s">
        <v>439</v>
      </c>
      <c r="E199" s="10">
        <f>(15.72+1.14+1.46+1.14+1.27+1.51+3.68+0.4*2+1.11+0.33*2+1.17+1.12*2+1.25+1.76+2.3+0.63+1.21+1.66*2)-(0.9*3+0.84)</f>
        <v>38.830000000000005</v>
      </c>
      <c r="F199" s="10" t="s">
        <v>79</v>
      </c>
      <c r="G199" s="383"/>
      <c r="H199" s="383"/>
      <c r="I199" s="383">
        <f t="shared" ref="I199" si="96">ROUND(E199*G199, 0)</f>
        <v>0</v>
      </c>
      <c r="J199" s="383">
        <f t="shared" ref="J199" si="97">ROUND(E199*H199, 0)</f>
        <v>0</v>
      </c>
    </row>
    <row r="200" spans="2:10" ht="54.35">
      <c r="B200" s="137">
        <v>21</v>
      </c>
      <c r="C200" s="8" t="s">
        <v>510</v>
      </c>
      <c r="D200" s="15" t="s">
        <v>518</v>
      </c>
      <c r="E200" s="16">
        <v>42.9</v>
      </c>
      <c r="F200" s="10" t="s">
        <v>79</v>
      </c>
      <c r="G200" s="383"/>
      <c r="H200" s="383"/>
      <c r="I200" s="383">
        <f>ROUND(E200*G200, 0)</f>
        <v>0</v>
      </c>
      <c r="J200" s="383">
        <f>ROUND(E200*H200, 0)</f>
        <v>0</v>
      </c>
    </row>
    <row r="201" spans="2:10" ht="27.2">
      <c r="B201" s="137">
        <v>22</v>
      </c>
      <c r="C201" s="8" t="s">
        <v>509</v>
      </c>
      <c r="D201" s="73" t="s">
        <v>517</v>
      </c>
      <c r="E201" s="10">
        <v>18.78</v>
      </c>
      <c r="F201" s="10" t="s">
        <v>79</v>
      </c>
      <c r="G201" s="383"/>
      <c r="H201" s="383"/>
      <c r="I201" s="383">
        <f t="shared" ref="I201" si="98">ROUND(E201*G201, 0)</f>
        <v>0</v>
      </c>
      <c r="J201" s="383">
        <f t="shared" ref="J201" si="99">ROUND(E201*H201, 0)</f>
        <v>0</v>
      </c>
    </row>
    <row r="202" spans="2:10" ht="81.55">
      <c r="B202" s="137">
        <v>23</v>
      </c>
      <c r="C202" s="8" t="s">
        <v>497</v>
      </c>
      <c r="D202" s="73" t="s">
        <v>501</v>
      </c>
      <c r="E202" s="10">
        <v>8.0399999999999991</v>
      </c>
      <c r="F202" s="10" t="s">
        <v>94</v>
      </c>
      <c r="G202" s="383"/>
      <c r="H202" s="383"/>
      <c r="I202" s="391">
        <f t="shared" ref="I202:I209" si="100">ROUND(E202*G202, 0)</f>
        <v>0</v>
      </c>
      <c r="J202" s="383">
        <f t="shared" ref="J202:J209" si="101">ROUND(E202*H202, 0)</f>
        <v>0</v>
      </c>
    </row>
    <row r="203" spans="2:10" ht="54.35">
      <c r="B203" s="137">
        <v>24</v>
      </c>
      <c r="C203" s="40" t="s">
        <v>25</v>
      </c>
      <c r="D203" s="301" t="s">
        <v>499</v>
      </c>
      <c r="E203" s="38">
        <v>6.49</v>
      </c>
      <c r="F203" s="38" t="s">
        <v>79</v>
      </c>
      <c r="G203" s="383"/>
      <c r="H203" s="383"/>
      <c r="I203" s="391">
        <f t="shared" si="100"/>
        <v>0</v>
      </c>
      <c r="J203" s="391">
        <f t="shared" si="101"/>
        <v>0</v>
      </c>
    </row>
    <row r="204" spans="2:10" ht="108.7">
      <c r="B204" s="137">
        <v>25</v>
      </c>
      <c r="C204" s="8" t="s">
        <v>500</v>
      </c>
      <c r="D204" s="73" t="s">
        <v>502</v>
      </c>
      <c r="E204" s="10">
        <v>17.84</v>
      </c>
      <c r="F204" s="10" t="s">
        <v>94</v>
      </c>
      <c r="G204" s="383"/>
      <c r="H204" s="383"/>
      <c r="I204" s="391">
        <f t="shared" ref="I204:I205" si="102">ROUND(E204*G204, 0)</f>
        <v>0</v>
      </c>
      <c r="J204" s="383">
        <f t="shared" ref="J204:J205" si="103">ROUND(E204*H204, 0)</f>
        <v>0</v>
      </c>
    </row>
    <row r="205" spans="2:10" ht="54.35">
      <c r="B205" s="137">
        <v>26</v>
      </c>
      <c r="C205" s="40" t="s">
        <v>25</v>
      </c>
      <c r="D205" s="301" t="s">
        <v>499</v>
      </c>
      <c r="E205" s="38">
        <v>22.57</v>
      </c>
      <c r="F205" s="38" t="s">
        <v>79</v>
      </c>
      <c r="G205" s="383"/>
      <c r="H205" s="383"/>
      <c r="I205" s="391">
        <f t="shared" si="102"/>
        <v>0</v>
      </c>
      <c r="J205" s="391">
        <f t="shared" si="103"/>
        <v>0</v>
      </c>
    </row>
    <row r="206" spans="2:10" ht="81.55">
      <c r="B206" s="137">
        <v>27</v>
      </c>
      <c r="C206" s="8" t="s">
        <v>504</v>
      </c>
      <c r="D206" s="73" t="s">
        <v>503</v>
      </c>
      <c r="E206" s="10">
        <v>6.61</v>
      </c>
      <c r="F206" s="10" t="s">
        <v>94</v>
      </c>
      <c r="G206" s="383"/>
      <c r="H206" s="383"/>
      <c r="I206" s="391">
        <f t="shared" ref="I206:I207" si="104">ROUND(E206*G206, 0)</f>
        <v>0</v>
      </c>
      <c r="J206" s="383">
        <f t="shared" ref="J206:J207" si="105">ROUND(E206*H206, 0)</f>
        <v>0</v>
      </c>
    </row>
    <row r="207" spans="2:10" ht="54.35">
      <c r="B207" s="137">
        <v>28</v>
      </c>
      <c r="C207" s="40" t="s">
        <v>25</v>
      </c>
      <c r="D207" s="301" t="s">
        <v>499</v>
      </c>
      <c r="E207" s="38">
        <v>9.02</v>
      </c>
      <c r="F207" s="38" t="s">
        <v>79</v>
      </c>
      <c r="G207" s="383"/>
      <c r="H207" s="383"/>
      <c r="I207" s="391">
        <f t="shared" si="104"/>
        <v>0</v>
      </c>
      <c r="J207" s="391">
        <f t="shared" si="105"/>
        <v>0</v>
      </c>
    </row>
    <row r="208" spans="2:10" ht="122.3">
      <c r="B208" s="137">
        <v>29</v>
      </c>
      <c r="C208" s="7" t="s">
        <v>25</v>
      </c>
      <c r="D208" s="73" t="s">
        <v>498</v>
      </c>
      <c r="E208" s="10">
        <v>122.15</v>
      </c>
      <c r="F208" s="38" t="s">
        <v>94</v>
      </c>
      <c r="G208" s="383"/>
      <c r="H208" s="383"/>
      <c r="I208" s="391">
        <f t="shared" si="100"/>
        <v>0</v>
      </c>
      <c r="J208" s="383">
        <f t="shared" si="101"/>
        <v>0</v>
      </c>
    </row>
    <row r="209" spans="2:10">
      <c r="B209" s="137">
        <v>30</v>
      </c>
      <c r="C209" s="8" t="s">
        <v>25</v>
      </c>
      <c r="D209" s="73" t="s">
        <v>441</v>
      </c>
      <c r="E209" s="10">
        <f>86.14</f>
        <v>86.14</v>
      </c>
      <c r="F209" s="10" t="s">
        <v>79</v>
      </c>
      <c r="G209" s="383"/>
      <c r="H209" s="383"/>
      <c r="I209" s="383">
        <f t="shared" si="100"/>
        <v>0</v>
      </c>
      <c r="J209" s="383">
        <f t="shared" si="101"/>
        <v>0</v>
      </c>
    </row>
    <row r="210" spans="2:10" ht="54.35">
      <c r="B210" s="137">
        <v>31</v>
      </c>
      <c r="C210" s="278" t="s">
        <v>494</v>
      </c>
      <c r="D210" s="279" t="s">
        <v>552</v>
      </c>
      <c r="E210" s="280">
        <v>89.87</v>
      </c>
      <c r="F210" s="281" t="s">
        <v>94</v>
      </c>
      <c r="G210" s="397"/>
      <c r="H210" s="397"/>
      <c r="I210" s="397">
        <f>ROUND(E210*G210,0)</f>
        <v>0</v>
      </c>
      <c r="J210" s="397">
        <f>ROUND(E210*H210,0)</f>
        <v>0</v>
      </c>
    </row>
    <row r="211" spans="2:10" ht="67.95">
      <c r="B211" s="137">
        <v>32</v>
      </c>
      <c r="C211" s="278" t="s">
        <v>213</v>
      </c>
      <c r="D211" s="279" t="s">
        <v>553</v>
      </c>
      <c r="E211" s="280">
        <v>89.87</v>
      </c>
      <c r="F211" s="281" t="s">
        <v>94</v>
      </c>
      <c r="G211" s="397"/>
      <c r="H211" s="397"/>
      <c r="I211" s="397">
        <f>ROUND(E211*G211,0)</f>
        <v>0</v>
      </c>
      <c r="J211" s="397">
        <f>ROUND(E211*H211,0)</f>
        <v>0</v>
      </c>
    </row>
    <row r="212" spans="2:10">
      <c r="B212" s="137">
        <v>33</v>
      </c>
      <c r="C212" s="278" t="s">
        <v>495</v>
      </c>
      <c r="D212" s="279" t="s">
        <v>496</v>
      </c>
      <c r="E212" s="280">
        <v>47.59</v>
      </c>
      <c r="F212" s="281" t="s">
        <v>79</v>
      </c>
      <c r="G212" s="397"/>
      <c r="H212" s="397"/>
      <c r="I212" s="397">
        <f>ROUND(E212*G212,0)</f>
        <v>0</v>
      </c>
      <c r="J212" s="397">
        <f>ROUND(E212*H212,0)</f>
        <v>0</v>
      </c>
    </row>
    <row r="213" spans="2:10" ht="27.2">
      <c r="B213" s="137">
        <v>34</v>
      </c>
      <c r="C213" s="7" t="s">
        <v>25</v>
      </c>
      <c r="D213" s="73" t="s">
        <v>519</v>
      </c>
      <c r="E213" s="10">
        <f>1.1+1.62*2+0.9+0.9+0.9+1*3+0.89*3+0.84+1.21*2+1.3+1.1*2</f>
        <v>19.47</v>
      </c>
      <c r="F213" s="10" t="s">
        <v>79</v>
      </c>
      <c r="G213" s="383"/>
      <c r="H213" s="383"/>
      <c r="I213" s="391">
        <f t="shared" ref="I213:I214" si="106">ROUND(E213*G213, 0)</f>
        <v>0</v>
      </c>
      <c r="J213" s="391">
        <f t="shared" ref="J213:J214" si="107">ROUND(E213*H213, 0)</f>
        <v>0</v>
      </c>
    </row>
    <row r="214" spans="2:10" ht="55.55" customHeight="1">
      <c r="B214" s="137">
        <v>35</v>
      </c>
      <c r="C214" s="7" t="s">
        <v>25</v>
      </c>
      <c r="D214" s="73" t="s">
        <v>520</v>
      </c>
      <c r="E214" s="10">
        <f>E200</f>
        <v>42.9</v>
      </c>
      <c r="F214" s="10" t="s">
        <v>79</v>
      </c>
      <c r="G214" s="383"/>
      <c r="H214" s="383"/>
      <c r="I214" s="391">
        <f t="shared" si="106"/>
        <v>0</v>
      </c>
      <c r="J214" s="391">
        <f t="shared" si="107"/>
        <v>0</v>
      </c>
    </row>
    <row r="215" spans="2:10" ht="40.75">
      <c r="B215" s="137">
        <v>36</v>
      </c>
      <c r="C215" s="7" t="s">
        <v>25</v>
      </c>
      <c r="D215" s="73" t="s">
        <v>521</v>
      </c>
      <c r="E215" s="10">
        <v>1.1000000000000001</v>
      </c>
      <c r="F215" s="10" t="s">
        <v>79</v>
      </c>
      <c r="G215" s="383"/>
      <c r="H215" s="383"/>
      <c r="I215" s="391">
        <f>ROUND(E215*G215, 0)</f>
        <v>0</v>
      </c>
      <c r="J215" s="391">
        <f>ROUND(E215*H215, 0)</f>
        <v>0</v>
      </c>
    </row>
    <row r="216" spans="2:10" ht="81.55">
      <c r="B216" s="137">
        <v>37</v>
      </c>
      <c r="C216" s="302" t="s">
        <v>525</v>
      </c>
      <c r="D216" s="73" t="s">
        <v>523</v>
      </c>
      <c r="E216" s="10">
        <f>E182+E184+E186+E188+E190+E192+E194+E196+E198</f>
        <v>306.71999999999997</v>
      </c>
      <c r="F216" s="10" t="s">
        <v>94</v>
      </c>
      <c r="G216" s="383"/>
      <c r="H216" s="383"/>
      <c r="I216" s="383">
        <f>ROUND(E216*G216, 0)</f>
        <v>0</v>
      </c>
      <c r="J216" s="383">
        <f>ROUND(E216*H216, 0)</f>
        <v>0</v>
      </c>
    </row>
    <row r="217" spans="2:10" ht="81.55">
      <c r="B217" s="137">
        <v>38</v>
      </c>
      <c r="C217" s="302" t="s">
        <v>526</v>
      </c>
      <c r="D217" s="73" t="s">
        <v>524</v>
      </c>
      <c r="E217" s="10">
        <f>E202+E204</f>
        <v>25.88</v>
      </c>
      <c r="F217" s="10" t="s">
        <v>94</v>
      </c>
      <c r="G217" s="383"/>
      <c r="H217" s="383"/>
      <c r="I217" s="383">
        <f>ROUND(E217*G217, 0)</f>
        <v>0</v>
      </c>
      <c r="J217" s="383">
        <f>ROUND(E217*H217, 0)</f>
        <v>0</v>
      </c>
    </row>
    <row r="218" spans="2:10" ht="14.95" customHeight="1">
      <c r="B218" s="142"/>
      <c r="C218" s="143"/>
      <c r="D218" s="143" t="s">
        <v>190</v>
      </c>
      <c r="E218" s="144"/>
      <c r="F218" s="143"/>
      <c r="G218" s="145"/>
      <c r="H218" s="146"/>
      <c r="I218" s="147">
        <f>SUM(I175:I217)</f>
        <v>0</v>
      </c>
      <c r="J218" s="147">
        <f>SUM(J175:J217)</f>
        <v>0</v>
      </c>
    </row>
    <row r="219" spans="2:10" ht="52.5" customHeight="1"/>
    <row r="220" spans="2:10" ht="66.25" customHeight="1"/>
    <row r="221" spans="2:10" ht="15.8" customHeight="1">
      <c r="B221" s="354" t="s">
        <v>578</v>
      </c>
      <c r="C221" s="354"/>
      <c r="D221" s="354"/>
      <c r="E221" s="354"/>
      <c r="F221" s="354"/>
      <c r="G221" s="354"/>
      <c r="H221" s="354"/>
      <c r="I221" s="354"/>
      <c r="J221" s="354"/>
    </row>
    <row r="222" spans="2:10" ht="54.35">
      <c r="B222" s="115">
        <v>1</v>
      </c>
      <c r="C222" s="8" t="s">
        <v>157</v>
      </c>
      <c r="D222" s="8" t="s">
        <v>564</v>
      </c>
      <c r="E222" s="16">
        <v>96.41</v>
      </c>
      <c r="F222" s="10" t="s">
        <v>91</v>
      </c>
      <c r="G222" s="383"/>
      <c r="H222" s="383"/>
      <c r="I222" s="383">
        <f t="shared" ref="I222:I230" si="108">ROUND(E222*G222, 0)</f>
        <v>0</v>
      </c>
      <c r="J222" s="383">
        <f t="shared" ref="J222:J230" si="109">ROUND(E222*H222, 0)</f>
        <v>0</v>
      </c>
    </row>
    <row r="223" spans="2:10" ht="54.35">
      <c r="B223" s="115">
        <v>2</v>
      </c>
      <c r="C223" s="8" t="s">
        <v>572</v>
      </c>
      <c r="D223" s="8" t="s">
        <v>580</v>
      </c>
      <c r="E223" s="16">
        <v>4.4000000000000004</v>
      </c>
      <c r="F223" s="10" t="s">
        <v>91</v>
      </c>
      <c r="G223" s="383"/>
      <c r="H223" s="383"/>
      <c r="I223" s="383">
        <f t="shared" ref="I223" si="110">ROUND(E223*G223, 0)</f>
        <v>0</v>
      </c>
      <c r="J223" s="383">
        <f t="shared" ref="J223" si="111">ROUND(E223*H223, 0)</f>
        <v>0</v>
      </c>
    </row>
    <row r="224" spans="2:10" ht="54.35">
      <c r="B224" s="115">
        <v>3</v>
      </c>
      <c r="C224" s="8" t="s">
        <v>158</v>
      </c>
      <c r="D224" s="8" t="s">
        <v>571</v>
      </c>
      <c r="E224" s="16">
        <v>3.65</v>
      </c>
      <c r="F224" s="10" t="s">
        <v>89</v>
      </c>
      <c r="G224" s="383"/>
      <c r="H224" s="383"/>
      <c r="I224" s="383">
        <f t="shared" ref="I224" si="112">ROUND(E224*G224, 0)</f>
        <v>0</v>
      </c>
      <c r="J224" s="383">
        <f t="shared" ref="J224" si="113">ROUND(E224*H224, 0)</f>
        <v>0</v>
      </c>
    </row>
    <row r="225" spans="2:10" s="136" customFormat="1" ht="54.35">
      <c r="B225" s="115">
        <v>4</v>
      </c>
      <c r="C225" s="8" t="s">
        <v>566</v>
      </c>
      <c r="D225" s="8" t="s">
        <v>570</v>
      </c>
      <c r="E225" s="16">
        <v>3.65</v>
      </c>
      <c r="F225" s="10" t="s">
        <v>89</v>
      </c>
      <c r="G225" s="383"/>
      <c r="H225" s="383"/>
      <c r="I225" s="383">
        <f t="shared" si="108"/>
        <v>0</v>
      </c>
      <c r="J225" s="383">
        <f t="shared" si="109"/>
        <v>0</v>
      </c>
    </row>
    <row r="226" spans="2:10" s="136" customFormat="1" ht="54.35">
      <c r="B226" s="115">
        <v>5</v>
      </c>
      <c r="C226" s="8" t="s">
        <v>576</v>
      </c>
      <c r="D226" s="8" t="s">
        <v>569</v>
      </c>
      <c r="E226" s="16">
        <v>13.68</v>
      </c>
      <c r="F226" s="10" t="s">
        <v>89</v>
      </c>
      <c r="G226" s="383"/>
      <c r="H226" s="383"/>
      <c r="I226" s="383">
        <f t="shared" ref="I226" si="114">ROUND(E226*G226, 0)</f>
        <v>0</v>
      </c>
      <c r="J226" s="383">
        <f t="shared" ref="J226" si="115">ROUND(E226*H226, 0)</f>
        <v>0</v>
      </c>
    </row>
    <row r="227" spans="2:10" s="148" customFormat="1" ht="54.35">
      <c r="B227" s="115">
        <v>6</v>
      </c>
      <c r="C227" s="8" t="s">
        <v>566</v>
      </c>
      <c r="D227" s="8" t="s">
        <v>567</v>
      </c>
      <c r="E227" s="16">
        <v>2.96</v>
      </c>
      <c r="F227" s="10" t="s">
        <v>89</v>
      </c>
      <c r="G227" s="383"/>
      <c r="H227" s="383"/>
      <c r="I227" s="383">
        <f t="shared" ref="I227" si="116">ROUND(E227*G227, 0)</f>
        <v>0</v>
      </c>
      <c r="J227" s="383">
        <f t="shared" ref="J227" si="117">ROUND(E227*H227, 0)</f>
        <v>0</v>
      </c>
    </row>
    <row r="228" spans="2:10" ht="40.75">
      <c r="B228" s="115">
        <v>7</v>
      </c>
      <c r="C228" s="8" t="s">
        <v>34</v>
      </c>
      <c r="D228" s="8" t="s">
        <v>171</v>
      </c>
      <c r="E228" s="16">
        <f>E224+E225+E226</f>
        <v>20.98</v>
      </c>
      <c r="F228" s="10" t="s">
        <v>89</v>
      </c>
      <c r="G228" s="383"/>
      <c r="H228" s="383"/>
      <c r="I228" s="383">
        <f t="shared" si="108"/>
        <v>0</v>
      </c>
      <c r="J228" s="383">
        <f t="shared" si="109"/>
        <v>0</v>
      </c>
    </row>
    <row r="229" spans="2:10" ht="27.2">
      <c r="B229" s="115">
        <v>8</v>
      </c>
      <c r="C229" s="8" t="s">
        <v>25</v>
      </c>
      <c r="D229" s="8" t="s">
        <v>573</v>
      </c>
      <c r="E229" s="16">
        <f>E222+E241</f>
        <v>101.64</v>
      </c>
      <c r="F229" s="10" t="s">
        <v>91</v>
      </c>
      <c r="G229" s="383"/>
      <c r="H229" s="383"/>
      <c r="I229" s="383">
        <f t="shared" ref="I229" si="118">ROUND(E229*G229, 0)</f>
        <v>0</v>
      </c>
      <c r="J229" s="383">
        <f t="shared" ref="J229" si="119">ROUND(E229*H229, 0)</f>
        <v>0</v>
      </c>
    </row>
    <row r="230" spans="2:10" ht="40.75">
      <c r="B230" s="115">
        <v>9</v>
      </c>
      <c r="C230" s="8" t="s">
        <v>31</v>
      </c>
      <c r="D230" s="8" t="s">
        <v>574</v>
      </c>
      <c r="E230" s="16">
        <v>35</v>
      </c>
      <c r="F230" s="10" t="s">
        <v>575</v>
      </c>
      <c r="G230" s="383"/>
      <c r="H230" s="383"/>
      <c r="I230" s="383">
        <f t="shared" si="108"/>
        <v>0</v>
      </c>
      <c r="J230" s="383">
        <f t="shared" si="109"/>
        <v>0</v>
      </c>
    </row>
    <row r="231" spans="2:10" ht="53.5" customHeight="1">
      <c r="B231" s="115">
        <v>10</v>
      </c>
      <c r="C231" s="8" t="s">
        <v>173</v>
      </c>
      <c r="D231" s="73" t="s">
        <v>568</v>
      </c>
      <c r="E231" s="10">
        <v>29.12</v>
      </c>
      <c r="F231" s="10" t="s">
        <v>91</v>
      </c>
      <c r="G231" s="383"/>
      <c r="H231" s="383"/>
      <c r="I231" s="383">
        <f t="shared" ref="I231:I242" si="120">ROUND(E231*G231, 0)</f>
        <v>0</v>
      </c>
      <c r="J231" s="383">
        <f t="shared" ref="J231:J242" si="121">ROUND(E231*H231, 0)</f>
        <v>0</v>
      </c>
    </row>
    <row r="232" spans="2:10" ht="67.95">
      <c r="B232" s="115">
        <v>11</v>
      </c>
      <c r="C232" s="8" t="s">
        <v>555</v>
      </c>
      <c r="D232" s="73" t="s">
        <v>556</v>
      </c>
      <c r="E232" s="10">
        <v>4.4000000000000004</v>
      </c>
      <c r="F232" s="10" t="s">
        <v>91</v>
      </c>
      <c r="G232" s="383"/>
      <c r="H232" s="383"/>
      <c r="I232" s="383">
        <f t="shared" ref="I232:I234" si="122">ROUND(E232*G232, 0)</f>
        <v>0</v>
      </c>
      <c r="J232" s="383">
        <f t="shared" ref="J232:J234" si="123">ROUND(E232*H232, 0)</f>
        <v>0</v>
      </c>
    </row>
    <row r="233" spans="2:10" ht="40.75">
      <c r="B233" s="115">
        <v>12</v>
      </c>
      <c r="C233" s="8" t="s">
        <v>25</v>
      </c>
      <c r="D233" s="73" t="s">
        <v>557</v>
      </c>
      <c r="E233" s="10">
        <v>3</v>
      </c>
      <c r="F233" s="10" t="s">
        <v>77</v>
      </c>
      <c r="G233" s="383"/>
      <c r="H233" s="383"/>
      <c r="I233" s="383">
        <f t="shared" si="122"/>
        <v>0</v>
      </c>
      <c r="J233" s="383">
        <f t="shared" si="123"/>
        <v>0</v>
      </c>
    </row>
    <row r="234" spans="2:10" ht="54.35">
      <c r="B234" s="115">
        <v>13</v>
      </c>
      <c r="C234" s="8" t="s">
        <v>173</v>
      </c>
      <c r="D234" s="73" t="s">
        <v>563</v>
      </c>
      <c r="E234" s="10">
        <v>23.12</v>
      </c>
      <c r="F234" s="10" t="s">
        <v>91</v>
      </c>
      <c r="G234" s="383"/>
      <c r="H234" s="383"/>
      <c r="I234" s="383">
        <f t="shared" si="122"/>
        <v>0</v>
      </c>
      <c r="J234" s="383">
        <f t="shared" si="123"/>
        <v>0</v>
      </c>
    </row>
    <row r="235" spans="2:10" ht="54.7" customHeight="1">
      <c r="B235" s="115">
        <v>14</v>
      </c>
      <c r="C235" s="8" t="s">
        <v>555</v>
      </c>
      <c r="D235" s="73" t="s">
        <v>558</v>
      </c>
      <c r="E235" s="10">
        <v>6.08</v>
      </c>
      <c r="F235" s="10" t="s">
        <v>91</v>
      </c>
      <c r="G235" s="383"/>
      <c r="H235" s="383"/>
      <c r="I235" s="383">
        <f t="shared" ref="I235:I236" si="124">ROUND(E235*G235, 0)</f>
        <v>0</v>
      </c>
      <c r="J235" s="383">
        <f t="shared" ref="J235:J236" si="125">ROUND(E235*H235, 0)</f>
        <v>0</v>
      </c>
    </row>
    <row r="236" spans="2:10" ht="40.75">
      <c r="B236" s="115">
        <v>15</v>
      </c>
      <c r="C236" s="8" t="s">
        <v>25</v>
      </c>
      <c r="D236" s="73" t="s">
        <v>559</v>
      </c>
      <c r="E236" s="10">
        <v>5</v>
      </c>
      <c r="F236" s="10" t="s">
        <v>77</v>
      </c>
      <c r="G236" s="383"/>
      <c r="H236" s="383"/>
      <c r="I236" s="383">
        <f t="shared" si="124"/>
        <v>0</v>
      </c>
      <c r="J236" s="383">
        <f t="shared" si="125"/>
        <v>0</v>
      </c>
    </row>
    <row r="237" spans="2:10" ht="54.35">
      <c r="B237" s="115">
        <v>16</v>
      </c>
      <c r="C237" s="8" t="s">
        <v>25</v>
      </c>
      <c r="D237" s="73" t="s">
        <v>581</v>
      </c>
      <c r="E237" s="10">
        <v>15.7</v>
      </c>
      <c r="F237" s="10" t="s">
        <v>79</v>
      </c>
      <c r="G237" s="383"/>
      <c r="H237" s="383"/>
      <c r="I237" s="383">
        <f t="shared" ref="I237" si="126">ROUND(E237*G237, 0)</f>
        <v>0</v>
      </c>
      <c r="J237" s="383">
        <f t="shared" ref="J237" si="127">ROUND(E237*H237, 0)</f>
        <v>0</v>
      </c>
    </row>
    <row r="238" spans="2:10" ht="54.35">
      <c r="B238" s="115">
        <v>17</v>
      </c>
      <c r="C238" s="8" t="s">
        <v>173</v>
      </c>
      <c r="D238" s="73" t="s">
        <v>562</v>
      </c>
      <c r="E238" s="10">
        <v>23.04</v>
      </c>
      <c r="F238" s="10" t="s">
        <v>91</v>
      </c>
      <c r="G238" s="383"/>
      <c r="H238" s="383"/>
      <c r="I238" s="383">
        <f t="shared" ref="I238:I240" si="128">ROUND(E238*G238, 0)</f>
        <v>0</v>
      </c>
      <c r="J238" s="383">
        <f t="shared" ref="J238:J240" si="129">ROUND(E238*H238, 0)</f>
        <v>0</v>
      </c>
    </row>
    <row r="239" spans="2:10" ht="67.95">
      <c r="B239" s="115">
        <v>18</v>
      </c>
      <c r="C239" s="8" t="s">
        <v>555</v>
      </c>
      <c r="D239" s="73" t="s">
        <v>561</v>
      </c>
      <c r="E239" s="10">
        <v>5.42</v>
      </c>
      <c r="F239" s="10" t="s">
        <v>91</v>
      </c>
      <c r="G239" s="383"/>
      <c r="H239" s="383"/>
      <c r="I239" s="383">
        <f t="shared" si="128"/>
        <v>0</v>
      </c>
      <c r="J239" s="383">
        <f t="shared" si="129"/>
        <v>0</v>
      </c>
    </row>
    <row r="240" spans="2:10" ht="39.25" customHeight="1">
      <c r="B240" s="115">
        <v>19</v>
      </c>
      <c r="C240" s="8" t="s">
        <v>25</v>
      </c>
      <c r="D240" s="73" t="s">
        <v>560</v>
      </c>
      <c r="E240" s="10">
        <v>2</v>
      </c>
      <c r="F240" s="10" t="s">
        <v>77</v>
      </c>
      <c r="G240" s="383"/>
      <c r="H240" s="383"/>
      <c r="I240" s="383">
        <f t="shared" si="128"/>
        <v>0</v>
      </c>
      <c r="J240" s="383">
        <f t="shared" si="129"/>
        <v>0</v>
      </c>
    </row>
    <row r="241" spans="2:10" ht="27.2">
      <c r="B241" s="115">
        <v>20</v>
      </c>
      <c r="C241" s="8"/>
      <c r="D241" s="73" t="s">
        <v>565</v>
      </c>
      <c r="E241" s="10">
        <v>5.23</v>
      </c>
      <c r="F241" s="10" t="s">
        <v>91</v>
      </c>
      <c r="G241" s="383"/>
      <c r="H241" s="383"/>
      <c r="I241" s="383">
        <f t="shared" ref="I241" si="130">ROUND(E241*G241, 0)</f>
        <v>0</v>
      </c>
      <c r="J241" s="383">
        <f t="shared" ref="J241" si="131">ROUND(E241*H241, 0)</f>
        <v>0</v>
      </c>
    </row>
    <row r="242" spans="2:10" ht="67.95">
      <c r="B242" s="115">
        <v>21</v>
      </c>
      <c r="C242" s="8" t="s">
        <v>172</v>
      </c>
      <c r="D242" s="15" t="s">
        <v>577</v>
      </c>
      <c r="E242" s="16">
        <v>16.399999999999999</v>
      </c>
      <c r="F242" s="10" t="s">
        <v>79</v>
      </c>
      <c r="G242" s="383"/>
      <c r="H242" s="383"/>
      <c r="I242" s="383">
        <f t="shared" si="120"/>
        <v>0</v>
      </c>
      <c r="J242" s="383">
        <f t="shared" si="121"/>
        <v>0</v>
      </c>
    </row>
    <row r="243" spans="2:10" ht="53.5" customHeight="1">
      <c r="B243" s="115">
        <v>22</v>
      </c>
      <c r="C243" s="8" t="s">
        <v>25</v>
      </c>
      <c r="D243" s="73" t="s">
        <v>528</v>
      </c>
      <c r="E243" s="10">
        <v>5</v>
      </c>
      <c r="F243" s="10" t="s">
        <v>77</v>
      </c>
      <c r="G243" s="383"/>
      <c r="H243" s="383"/>
      <c r="I243" s="383">
        <f t="shared" ref="I243:I244" si="132">ROUND(E243*G243, 0)</f>
        <v>0</v>
      </c>
      <c r="J243" s="383">
        <f t="shared" ref="J243:J244" si="133">ROUND(E243*H243, 0)</f>
        <v>0</v>
      </c>
    </row>
    <row r="244" spans="2:10" ht="54.35">
      <c r="B244" s="115">
        <v>23</v>
      </c>
      <c r="C244" s="8" t="s">
        <v>25</v>
      </c>
      <c r="D244" s="73" t="s">
        <v>529</v>
      </c>
      <c r="E244" s="10">
        <v>4</v>
      </c>
      <c r="F244" s="10" t="s">
        <v>77</v>
      </c>
      <c r="G244" s="383"/>
      <c r="H244" s="383"/>
      <c r="I244" s="383">
        <f t="shared" si="132"/>
        <v>0</v>
      </c>
      <c r="J244" s="383">
        <f t="shared" si="133"/>
        <v>0</v>
      </c>
    </row>
    <row r="245" spans="2:10" ht="12.9">
      <c r="B245" s="142"/>
      <c r="C245" s="143"/>
      <c r="D245" s="143" t="s">
        <v>190</v>
      </c>
      <c r="E245" s="144"/>
      <c r="F245" s="143"/>
      <c r="G245" s="145"/>
      <c r="H245" s="146"/>
      <c r="I245" s="147">
        <f>SUM(I222:I244)</f>
        <v>0</v>
      </c>
      <c r="J245" s="147">
        <f>SUM(J222:J244)</f>
        <v>0</v>
      </c>
    </row>
    <row r="246" spans="2:10" ht="54.7" customHeight="1"/>
    <row r="247" spans="2:10" ht="52.5" customHeight="1"/>
    <row r="248" spans="2:10" ht="36.700000000000003" customHeight="1">
      <c r="B248" s="354" t="s">
        <v>12</v>
      </c>
      <c r="C248" s="354"/>
      <c r="D248" s="354"/>
      <c r="E248" s="354"/>
      <c r="F248" s="354"/>
      <c r="G248" s="354"/>
      <c r="H248" s="354"/>
      <c r="I248" s="354"/>
      <c r="J248" s="354"/>
    </row>
    <row r="249" spans="2:10" ht="95.1">
      <c r="B249" s="50">
        <v>1</v>
      </c>
      <c r="C249" s="278" t="s">
        <v>215</v>
      </c>
      <c r="D249" s="8" t="s">
        <v>266</v>
      </c>
      <c r="E249" s="16">
        <f>14.6+19.44+18.41</f>
        <v>52.45</v>
      </c>
      <c r="F249" s="10" t="s">
        <v>79</v>
      </c>
      <c r="G249" s="383"/>
      <c r="H249" s="383"/>
      <c r="I249" s="383">
        <f t="shared" ref="I249:I251" si="134">ROUND(E249*G249, 0)</f>
        <v>0</v>
      </c>
      <c r="J249" s="383">
        <f t="shared" ref="J249:J251" si="135">ROUND(E249*H249, 0)</f>
        <v>0</v>
      </c>
    </row>
    <row r="250" spans="2:10" ht="95.1">
      <c r="B250" s="50">
        <v>2</v>
      </c>
      <c r="C250" s="7" t="s">
        <v>176</v>
      </c>
      <c r="D250" s="8" t="s">
        <v>267</v>
      </c>
      <c r="E250" s="16">
        <f>15.87+1.82</f>
        <v>17.689999999999998</v>
      </c>
      <c r="F250" s="10" t="s">
        <v>79</v>
      </c>
      <c r="G250" s="383"/>
      <c r="H250" s="383"/>
      <c r="I250" s="383">
        <f t="shared" ref="I250" si="136">ROUND(E250*G250, 0)</f>
        <v>0</v>
      </c>
      <c r="J250" s="383">
        <f t="shared" ref="J250" si="137">ROUND(E250*H250, 0)</f>
        <v>0</v>
      </c>
    </row>
    <row r="251" spans="2:10" ht="95.1">
      <c r="B251" s="50">
        <v>3</v>
      </c>
      <c r="C251" s="7" t="s">
        <v>177</v>
      </c>
      <c r="D251" s="8" t="s">
        <v>268</v>
      </c>
      <c r="E251" s="16">
        <v>38.06</v>
      </c>
      <c r="F251" s="10" t="s">
        <v>79</v>
      </c>
      <c r="G251" s="383"/>
      <c r="H251" s="383"/>
      <c r="I251" s="383">
        <f t="shared" si="134"/>
        <v>0</v>
      </c>
      <c r="J251" s="383">
        <f t="shared" si="135"/>
        <v>0</v>
      </c>
    </row>
    <row r="252" spans="2:10" ht="54.35">
      <c r="B252" s="50">
        <v>4</v>
      </c>
      <c r="C252" s="8" t="s">
        <v>147</v>
      </c>
      <c r="D252" s="8" t="s">
        <v>272</v>
      </c>
      <c r="E252" s="22">
        <v>21.12</v>
      </c>
      <c r="F252" s="23" t="s">
        <v>79</v>
      </c>
      <c r="G252" s="383"/>
      <c r="H252" s="383"/>
      <c r="I252" s="383">
        <f>ROUND(E252*G252, 0)</f>
        <v>0</v>
      </c>
      <c r="J252" s="383">
        <f t="shared" ref="J252" si="138">ROUND(E252*H252, 0)</f>
        <v>0</v>
      </c>
    </row>
    <row r="253" spans="2:10" ht="54.35">
      <c r="B253" s="50">
        <v>5</v>
      </c>
      <c r="C253" s="278" t="s">
        <v>217</v>
      </c>
      <c r="D253" s="279" t="s">
        <v>271</v>
      </c>
      <c r="E253" s="280">
        <v>3.1</v>
      </c>
      <c r="F253" s="281" t="s">
        <v>65</v>
      </c>
      <c r="G253" s="397"/>
      <c r="H253" s="397"/>
      <c r="I253" s="397">
        <f t="shared" ref="I253" si="139">ROUND(E253*G253,0)</f>
        <v>0</v>
      </c>
      <c r="J253" s="397">
        <f t="shared" ref="J253" si="140">ROUND(E253*H253,0)</f>
        <v>0</v>
      </c>
    </row>
    <row r="254" spans="2:10" s="148" customFormat="1" ht="67.95">
      <c r="B254" s="50">
        <v>6</v>
      </c>
      <c r="C254" s="278" t="s">
        <v>216</v>
      </c>
      <c r="D254" s="279" t="s">
        <v>270</v>
      </c>
      <c r="E254" s="280">
        <v>70.14</v>
      </c>
      <c r="F254" s="281" t="s">
        <v>65</v>
      </c>
      <c r="G254" s="397"/>
      <c r="H254" s="397"/>
      <c r="I254" s="397">
        <f t="shared" ref="I254:I258" si="141">ROUND(E254*G254,0)</f>
        <v>0</v>
      </c>
      <c r="J254" s="397">
        <f t="shared" ref="J254:J258" si="142">ROUND(E254*H254,0)</f>
        <v>0</v>
      </c>
    </row>
    <row r="255" spans="2:10" ht="27.2">
      <c r="B255" s="50">
        <v>7</v>
      </c>
      <c r="C255" s="7" t="s">
        <v>175</v>
      </c>
      <c r="D255" s="8" t="s">
        <v>178</v>
      </c>
      <c r="E255" s="280">
        <v>70.14</v>
      </c>
      <c r="F255" s="10" t="s">
        <v>79</v>
      </c>
      <c r="G255" s="383"/>
      <c r="H255" s="383"/>
      <c r="I255" s="383">
        <f>ROUND(E255*G255, 0)</f>
        <v>0</v>
      </c>
      <c r="J255" s="383">
        <f>ROUND(E255*H255, 0)</f>
        <v>0</v>
      </c>
    </row>
    <row r="256" spans="2:10" ht="40.75">
      <c r="B256" s="50">
        <v>8</v>
      </c>
      <c r="C256" s="65" t="s">
        <v>25</v>
      </c>
      <c r="D256" s="62" t="s">
        <v>269</v>
      </c>
      <c r="E256" s="280">
        <v>70.14</v>
      </c>
      <c r="F256" s="64" t="s">
        <v>79</v>
      </c>
      <c r="G256" s="390"/>
      <c r="H256" s="390"/>
      <c r="I256" s="383">
        <f>ROUND(E256*G256, 0)</f>
        <v>0</v>
      </c>
      <c r="J256" s="383">
        <f>ROUND(E256*H256, 0)</f>
        <v>0</v>
      </c>
    </row>
    <row r="257" spans="2:10" ht="81.55">
      <c r="B257" s="50">
        <v>9</v>
      </c>
      <c r="C257" s="278" t="s">
        <v>217</v>
      </c>
      <c r="D257" s="279" t="s">
        <v>273</v>
      </c>
      <c r="E257" s="280">
        <v>3.1</v>
      </c>
      <c r="F257" s="10" t="s">
        <v>79</v>
      </c>
      <c r="G257" s="397"/>
      <c r="H257" s="397"/>
      <c r="I257" s="397">
        <f t="shared" si="141"/>
        <v>0</v>
      </c>
      <c r="J257" s="397">
        <f t="shared" si="142"/>
        <v>0</v>
      </c>
    </row>
    <row r="258" spans="2:10" ht="67.95">
      <c r="B258" s="50">
        <v>10</v>
      </c>
      <c r="C258" s="278" t="s">
        <v>218</v>
      </c>
      <c r="D258" s="279" t="s">
        <v>297</v>
      </c>
      <c r="E258" s="280">
        <v>49.96</v>
      </c>
      <c r="F258" s="64" t="s">
        <v>79</v>
      </c>
      <c r="G258" s="397"/>
      <c r="H258" s="397"/>
      <c r="I258" s="397">
        <f t="shared" si="141"/>
        <v>0</v>
      </c>
      <c r="J258" s="397">
        <f t="shared" si="142"/>
        <v>0</v>
      </c>
    </row>
    <row r="259" spans="2:10" ht="12.9">
      <c r="B259" s="142"/>
      <c r="C259" s="143"/>
      <c r="D259" s="143" t="s">
        <v>190</v>
      </c>
      <c r="E259" s="144"/>
      <c r="F259" s="143"/>
      <c r="G259" s="145"/>
      <c r="H259" s="146"/>
      <c r="I259" s="147">
        <f>SUM(I249:I258)</f>
        <v>0</v>
      </c>
      <c r="J259" s="147">
        <f>SUM(J249:J258)</f>
        <v>0</v>
      </c>
    </row>
    <row r="260" spans="2:10" ht="91.55" customHeight="1"/>
    <row r="261" spans="2:10" s="260" customFormat="1" ht="54" customHeight="1">
      <c r="B261" s="124"/>
      <c r="C261"/>
      <c r="D261"/>
      <c r="E261" s="117"/>
      <c r="F261" s="117"/>
      <c r="G261" s="119"/>
      <c r="H261" s="119"/>
      <c r="I261" s="119"/>
      <c r="J261" s="119"/>
    </row>
    <row r="262" spans="2:10" ht="36" customHeight="1">
      <c r="B262" s="354" t="s">
        <v>57</v>
      </c>
      <c r="C262" s="354"/>
      <c r="D262" s="354"/>
      <c r="E262" s="354"/>
      <c r="F262" s="354"/>
      <c r="G262" s="354"/>
      <c r="H262" s="354"/>
      <c r="I262" s="354"/>
      <c r="J262" s="354"/>
    </row>
    <row r="263" spans="2:10" ht="66.25" customHeight="1">
      <c r="B263" s="267" t="s">
        <v>298</v>
      </c>
      <c r="C263" s="40"/>
      <c r="D263" s="17"/>
      <c r="E263" s="24"/>
      <c r="F263" s="24"/>
      <c r="G263" s="25"/>
      <c r="H263" s="25"/>
      <c r="I263" s="25"/>
      <c r="J263" s="26"/>
    </row>
    <row r="264" spans="2:10" ht="190.2">
      <c r="B264" s="56">
        <v>1</v>
      </c>
      <c r="C264" s="40" t="s">
        <v>25</v>
      </c>
      <c r="D264" s="17" t="s">
        <v>647</v>
      </c>
      <c r="E264" s="24"/>
      <c r="F264" s="24"/>
      <c r="G264" s="25"/>
      <c r="H264" s="25"/>
      <c r="I264" s="25"/>
      <c r="J264" s="26"/>
    </row>
    <row r="265" spans="2:10">
      <c r="B265" s="56" t="s">
        <v>43</v>
      </c>
      <c r="C265" s="40"/>
      <c r="D265" s="40" t="s">
        <v>299</v>
      </c>
      <c r="E265" s="32"/>
      <c r="F265" s="24"/>
      <c r="G265" s="398"/>
      <c r="H265" s="398"/>
      <c r="I265" s="398"/>
      <c r="J265" s="399"/>
    </row>
    <row r="266" spans="2:10">
      <c r="B266" s="149"/>
      <c r="C266" s="42"/>
      <c r="D266" s="54" t="s">
        <v>300</v>
      </c>
      <c r="E266" s="33"/>
      <c r="F266" s="34"/>
      <c r="G266" s="400"/>
      <c r="H266" s="400"/>
      <c r="I266" s="400"/>
      <c r="J266" s="401"/>
    </row>
    <row r="267" spans="2:10">
      <c r="B267" s="59"/>
      <c r="C267" s="54"/>
      <c r="D267" s="15" t="s">
        <v>68</v>
      </c>
      <c r="E267" s="43">
        <v>2</v>
      </c>
      <c r="F267" s="10" t="s">
        <v>64</v>
      </c>
      <c r="G267" s="383"/>
      <c r="H267" s="383"/>
      <c r="I267" s="383">
        <f>ROUND(E267*G267, 0)</f>
        <v>0</v>
      </c>
      <c r="J267" s="383">
        <f>ROUND(E267*H267, 0)</f>
        <v>0</v>
      </c>
    </row>
    <row r="268" spans="2:10" s="148" customFormat="1">
      <c r="B268" s="56" t="s">
        <v>44</v>
      </c>
      <c r="C268" s="40"/>
      <c r="D268" s="40" t="s">
        <v>301</v>
      </c>
      <c r="E268" s="32"/>
      <c r="F268" s="24"/>
      <c r="G268" s="398"/>
      <c r="H268" s="398"/>
      <c r="I268" s="398"/>
      <c r="J268" s="399"/>
    </row>
    <row r="269" spans="2:10">
      <c r="B269" s="149"/>
      <c r="C269" s="42"/>
      <c r="D269" s="54" t="s">
        <v>302</v>
      </c>
      <c r="E269" s="33"/>
      <c r="F269" s="34"/>
      <c r="G269" s="400"/>
      <c r="H269" s="400"/>
      <c r="I269" s="400"/>
      <c r="J269" s="401"/>
    </row>
    <row r="270" spans="2:10" ht="18" customHeight="1">
      <c r="B270" s="59"/>
      <c r="C270" s="54"/>
      <c r="D270" s="15" t="s">
        <v>68</v>
      </c>
      <c r="E270" s="43">
        <v>4</v>
      </c>
      <c r="F270" s="10" t="s">
        <v>64</v>
      </c>
      <c r="G270" s="383"/>
      <c r="H270" s="383"/>
      <c r="I270" s="383">
        <f>ROUND(E270*G270, 0)</f>
        <v>0</v>
      </c>
      <c r="J270" s="383">
        <f>ROUND(E270*H270, 0)</f>
        <v>0</v>
      </c>
    </row>
    <row r="271" spans="2:10">
      <c r="B271" s="56" t="s">
        <v>45</v>
      </c>
      <c r="C271" s="40"/>
      <c r="D271" s="40" t="s">
        <v>303</v>
      </c>
      <c r="E271" s="32"/>
      <c r="F271" s="24"/>
      <c r="G271" s="398"/>
      <c r="H271" s="398"/>
      <c r="I271" s="398"/>
      <c r="J271" s="399"/>
    </row>
    <row r="272" spans="2:10" ht="16.5" customHeight="1">
      <c r="B272" s="149"/>
      <c r="C272" s="42"/>
      <c r="D272" s="54" t="s">
        <v>304</v>
      </c>
      <c r="E272" s="33"/>
      <c r="F272" s="34"/>
      <c r="G272" s="400"/>
      <c r="H272" s="400"/>
      <c r="I272" s="400"/>
      <c r="J272" s="401"/>
    </row>
    <row r="273" spans="2:10">
      <c r="B273" s="59"/>
      <c r="C273" s="54"/>
      <c r="D273" s="15" t="s">
        <v>68</v>
      </c>
      <c r="E273" s="43">
        <v>6</v>
      </c>
      <c r="F273" s="10" t="s">
        <v>64</v>
      </c>
      <c r="G273" s="383"/>
      <c r="H273" s="383"/>
      <c r="I273" s="383">
        <f>ROUND(E273*G273, 0)</f>
        <v>0</v>
      </c>
      <c r="J273" s="383">
        <f>ROUND(E273*H273, 0)</f>
        <v>0</v>
      </c>
    </row>
    <row r="274" spans="2:10" ht="13.75" customHeight="1">
      <c r="B274" s="56" t="s">
        <v>46</v>
      </c>
      <c r="C274" s="40"/>
      <c r="D274" s="40" t="s">
        <v>305</v>
      </c>
      <c r="E274" s="32"/>
      <c r="F274" s="24"/>
      <c r="G274" s="398"/>
      <c r="H274" s="398"/>
      <c r="I274" s="398"/>
      <c r="J274" s="399"/>
    </row>
    <row r="275" spans="2:10">
      <c r="B275" s="149"/>
      <c r="C275" s="42"/>
      <c r="D275" s="54" t="s">
        <v>306</v>
      </c>
      <c r="E275" s="33"/>
      <c r="F275" s="34"/>
      <c r="G275" s="400"/>
      <c r="H275" s="400"/>
      <c r="I275" s="400"/>
      <c r="J275" s="401"/>
    </row>
    <row r="276" spans="2:10">
      <c r="B276" s="59"/>
      <c r="C276" s="54"/>
      <c r="D276" s="15" t="s">
        <v>68</v>
      </c>
      <c r="E276" s="43">
        <v>4</v>
      </c>
      <c r="F276" s="10" t="s">
        <v>64</v>
      </c>
      <c r="G276" s="383"/>
      <c r="H276" s="383"/>
      <c r="I276" s="383">
        <f>ROUND(E276*G276, 0)</f>
        <v>0</v>
      </c>
      <c r="J276" s="383">
        <f>ROUND(E276*H276, 0)</f>
        <v>0</v>
      </c>
    </row>
    <row r="277" spans="2:10" s="45" customFormat="1" ht="13.75" customHeight="1">
      <c r="B277" s="56" t="s">
        <v>47</v>
      </c>
      <c r="C277" s="40"/>
      <c r="D277" s="40" t="s">
        <v>307</v>
      </c>
      <c r="E277" s="32"/>
      <c r="F277" s="24"/>
      <c r="G277" s="398"/>
      <c r="H277" s="398"/>
      <c r="I277" s="398"/>
      <c r="J277" s="399"/>
    </row>
    <row r="278" spans="2:10" s="45" customFormat="1">
      <c r="B278" s="149"/>
      <c r="C278" s="42"/>
      <c r="D278" s="54" t="s">
        <v>308</v>
      </c>
      <c r="E278" s="33"/>
      <c r="F278" s="34"/>
      <c r="G278" s="400"/>
      <c r="H278" s="400"/>
      <c r="I278" s="400"/>
      <c r="J278" s="401"/>
    </row>
    <row r="279" spans="2:10" s="45" customFormat="1">
      <c r="B279" s="59"/>
      <c r="C279" s="54"/>
      <c r="D279" s="15" t="s">
        <v>68</v>
      </c>
      <c r="E279" s="43">
        <v>7</v>
      </c>
      <c r="F279" s="10" t="s">
        <v>64</v>
      </c>
      <c r="G279" s="383"/>
      <c r="H279" s="383"/>
      <c r="I279" s="383">
        <f>ROUND(E279*G279, 0)</f>
        <v>0</v>
      </c>
      <c r="J279" s="383">
        <f>ROUND(E279*H279, 0)</f>
        <v>0</v>
      </c>
    </row>
    <row r="280" spans="2:10" ht="13.75" customHeight="1">
      <c r="B280" s="56" t="s">
        <v>47</v>
      </c>
      <c r="C280" s="40"/>
      <c r="D280" s="40" t="s">
        <v>309</v>
      </c>
      <c r="E280" s="32"/>
      <c r="F280" s="24"/>
      <c r="G280" s="398"/>
      <c r="H280" s="398"/>
      <c r="I280" s="398"/>
      <c r="J280" s="399"/>
    </row>
    <row r="281" spans="2:10">
      <c r="B281" s="149"/>
      <c r="C281" s="42"/>
      <c r="D281" s="54" t="s">
        <v>310</v>
      </c>
      <c r="E281" s="33"/>
      <c r="F281" s="34"/>
      <c r="G281" s="400"/>
      <c r="H281" s="400"/>
      <c r="I281" s="400"/>
      <c r="J281" s="401"/>
    </row>
    <row r="282" spans="2:10">
      <c r="B282" s="59"/>
      <c r="C282" s="54"/>
      <c r="D282" s="15" t="s">
        <v>68</v>
      </c>
      <c r="E282" s="43">
        <v>1</v>
      </c>
      <c r="F282" s="10" t="s">
        <v>64</v>
      </c>
      <c r="G282" s="383"/>
      <c r="H282" s="383"/>
      <c r="I282" s="383">
        <f>ROUND(E282*G282, 0)</f>
        <v>0</v>
      </c>
      <c r="J282" s="383">
        <f>ROUND(E282*H282, 0)</f>
        <v>0</v>
      </c>
    </row>
    <row r="283" spans="2:10" ht="13.75" customHeight="1">
      <c r="B283" s="56">
        <v>2</v>
      </c>
      <c r="C283" s="40" t="s">
        <v>25</v>
      </c>
      <c r="D283" s="17" t="s">
        <v>311</v>
      </c>
      <c r="E283" s="24"/>
      <c r="F283" s="24"/>
      <c r="G283" s="398"/>
      <c r="H283" s="398"/>
      <c r="I283" s="398"/>
      <c r="J283" s="399"/>
    </row>
    <row r="284" spans="2:10">
      <c r="B284" s="266" t="s">
        <v>50</v>
      </c>
      <c r="C284" s="40"/>
      <c r="D284" s="40" t="s">
        <v>312</v>
      </c>
      <c r="E284" s="32"/>
      <c r="F284" s="24"/>
      <c r="G284" s="398"/>
      <c r="H284" s="398"/>
      <c r="I284" s="398"/>
      <c r="J284" s="399"/>
    </row>
    <row r="285" spans="2:10">
      <c r="B285" s="149"/>
      <c r="C285" s="42"/>
      <c r="D285" s="54" t="s">
        <v>313</v>
      </c>
      <c r="E285" s="33"/>
      <c r="F285" s="34"/>
      <c r="G285" s="400"/>
      <c r="H285" s="400"/>
      <c r="I285" s="400"/>
      <c r="J285" s="401"/>
    </row>
    <row r="286" spans="2:10" ht="13.75" customHeight="1">
      <c r="B286" s="59"/>
      <c r="C286" s="54"/>
      <c r="D286" s="15" t="s">
        <v>68</v>
      </c>
      <c r="E286" s="43">
        <v>1</v>
      </c>
      <c r="F286" s="10" t="s">
        <v>64</v>
      </c>
      <c r="G286" s="383"/>
      <c r="H286" s="383"/>
      <c r="I286" s="383">
        <f>ROUND(E286*G286, 0)</f>
        <v>0</v>
      </c>
      <c r="J286" s="383">
        <f>ROUND(E286*H286, 0)</f>
        <v>0</v>
      </c>
    </row>
    <row r="287" spans="2:10">
      <c r="B287" s="266" t="s">
        <v>51</v>
      </c>
      <c r="C287" s="40"/>
      <c r="D287" s="40" t="s">
        <v>314</v>
      </c>
      <c r="E287" s="32"/>
      <c r="F287" s="24"/>
      <c r="G287" s="398"/>
      <c r="H287" s="398"/>
      <c r="I287" s="398"/>
      <c r="J287" s="399"/>
    </row>
    <row r="288" spans="2:10">
      <c r="B288" s="149"/>
      <c r="C288" s="42"/>
      <c r="D288" s="54" t="s">
        <v>315</v>
      </c>
      <c r="E288" s="33"/>
      <c r="F288" s="34"/>
      <c r="G288" s="400"/>
      <c r="H288" s="400"/>
      <c r="I288" s="400"/>
      <c r="J288" s="401"/>
    </row>
    <row r="289" spans="2:10" ht="13.75" customHeight="1">
      <c r="B289" s="59"/>
      <c r="C289" s="54"/>
      <c r="D289" s="15" t="s">
        <v>68</v>
      </c>
      <c r="E289" s="43">
        <v>1</v>
      </c>
      <c r="F289" s="10" t="s">
        <v>64</v>
      </c>
      <c r="G289" s="383"/>
      <c r="H289" s="383"/>
      <c r="I289" s="383">
        <f>ROUND(E289*G289, 0)</f>
        <v>0</v>
      </c>
      <c r="J289" s="383">
        <f>ROUND(E289*H289, 0)</f>
        <v>0</v>
      </c>
    </row>
    <row r="290" spans="2:10">
      <c r="B290" s="266" t="s">
        <v>52</v>
      </c>
      <c r="C290" s="40"/>
      <c r="D290" s="40" t="s">
        <v>316</v>
      </c>
      <c r="E290" s="32"/>
      <c r="F290" s="24"/>
      <c r="G290" s="398"/>
      <c r="H290" s="398"/>
      <c r="I290" s="398"/>
      <c r="J290" s="399"/>
    </row>
    <row r="291" spans="2:10">
      <c r="B291" s="149"/>
      <c r="C291" s="42"/>
      <c r="D291" s="54" t="s">
        <v>315</v>
      </c>
      <c r="E291" s="33"/>
      <c r="F291" s="34"/>
      <c r="G291" s="400"/>
      <c r="H291" s="400"/>
      <c r="I291" s="400"/>
      <c r="J291" s="401"/>
    </row>
    <row r="292" spans="2:10">
      <c r="B292" s="59"/>
      <c r="C292" s="54"/>
      <c r="D292" s="15" t="s">
        <v>68</v>
      </c>
      <c r="E292" s="43">
        <v>1</v>
      </c>
      <c r="F292" s="10" t="s">
        <v>64</v>
      </c>
      <c r="G292" s="383"/>
      <c r="H292" s="383"/>
      <c r="I292" s="383">
        <f>ROUND(E292*G292, 0)</f>
        <v>0</v>
      </c>
      <c r="J292" s="383">
        <f>ROUND(E292*H292, 0)</f>
        <v>0</v>
      </c>
    </row>
    <row r="293" spans="2:10" s="45" customFormat="1">
      <c r="B293" s="267" t="s">
        <v>317</v>
      </c>
      <c r="C293" s="40"/>
      <c r="D293" s="17"/>
      <c r="E293" s="24"/>
      <c r="F293" s="24"/>
      <c r="G293" s="398"/>
      <c r="H293" s="398"/>
      <c r="I293" s="398"/>
      <c r="J293" s="399"/>
    </row>
    <row r="294" spans="2:10" s="45" customFormat="1" ht="81.55">
      <c r="B294" s="56">
        <v>3</v>
      </c>
      <c r="C294" s="40" t="s">
        <v>25</v>
      </c>
      <c r="D294" s="17" t="s">
        <v>318</v>
      </c>
      <c r="E294" s="24"/>
      <c r="F294" s="24"/>
      <c r="G294" s="398"/>
      <c r="H294" s="398"/>
      <c r="I294" s="398"/>
      <c r="J294" s="399"/>
    </row>
    <row r="295" spans="2:10" s="45" customFormat="1">
      <c r="B295" s="266" t="s">
        <v>149</v>
      </c>
      <c r="C295" s="40"/>
      <c r="D295" s="40" t="s">
        <v>319</v>
      </c>
      <c r="E295" s="32"/>
      <c r="F295" s="24"/>
      <c r="G295" s="398"/>
      <c r="H295" s="398"/>
      <c r="I295" s="398"/>
      <c r="J295" s="399"/>
    </row>
    <row r="296" spans="2:10" s="45" customFormat="1">
      <c r="B296" s="149"/>
      <c r="C296" s="42"/>
      <c r="D296" s="54" t="s">
        <v>320</v>
      </c>
      <c r="E296" s="33"/>
      <c r="F296" s="34"/>
      <c r="G296" s="400"/>
      <c r="H296" s="400"/>
      <c r="I296" s="400"/>
      <c r="J296" s="401"/>
    </row>
    <row r="297" spans="2:10" s="45" customFormat="1">
      <c r="B297" s="59"/>
      <c r="C297" s="54"/>
      <c r="D297" s="15" t="s">
        <v>68</v>
      </c>
      <c r="E297" s="43">
        <v>1</v>
      </c>
      <c r="F297" s="10" t="s">
        <v>64</v>
      </c>
      <c r="G297" s="383"/>
      <c r="H297" s="383"/>
      <c r="I297" s="383">
        <f>ROUND(E297*G297, 0)</f>
        <v>0</v>
      </c>
      <c r="J297" s="383">
        <f>ROUND(E297*H297, 0)</f>
        <v>0</v>
      </c>
    </row>
    <row r="298" spans="2:10" s="45" customFormat="1" ht="67.95">
      <c r="B298" s="56">
        <v>4</v>
      </c>
      <c r="C298" s="40" t="s">
        <v>321</v>
      </c>
      <c r="D298" s="17" t="s">
        <v>322</v>
      </c>
      <c r="E298" s="24"/>
      <c r="F298" s="24"/>
      <c r="G298" s="398"/>
      <c r="H298" s="398"/>
      <c r="I298" s="398"/>
      <c r="J298" s="399"/>
    </row>
    <row r="299" spans="2:10" s="45" customFormat="1">
      <c r="B299" s="56" t="s">
        <v>293</v>
      </c>
      <c r="C299" s="40"/>
      <c r="D299" s="40" t="s">
        <v>323</v>
      </c>
      <c r="E299" s="32"/>
      <c r="F299" s="24"/>
      <c r="G299" s="398"/>
      <c r="H299" s="398"/>
      <c r="I299" s="398"/>
      <c r="J299" s="399"/>
    </row>
    <row r="300" spans="2:10" s="45" customFormat="1">
      <c r="B300" s="149"/>
      <c r="C300" s="42"/>
      <c r="D300" s="54" t="s">
        <v>324</v>
      </c>
      <c r="E300" s="33"/>
      <c r="F300" s="34"/>
      <c r="G300" s="400"/>
      <c r="H300" s="400"/>
      <c r="I300" s="400"/>
      <c r="J300" s="401"/>
    </row>
    <row r="301" spans="2:10" s="45" customFormat="1">
      <c r="B301" s="59"/>
      <c r="C301" s="54"/>
      <c r="D301" s="15" t="s">
        <v>68</v>
      </c>
      <c r="E301" s="43">
        <v>2</v>
      </c>
      <c r="F301" s="10" t="s">
        <v>64</v>
      </c>
      <c r="G301" s="383"/>
      <c r="H301" s="383"/>
      <c r="I301" s="383">
        <f>ROUND(E301*G301, 0)</f>
        <v>0</v>
      </c>
      <c r="J301" s="383">
        <f>ROUND(E301*H301, 0)</f>
        <v>0</v>
      </c>
    </row>
    <row r="302" spans="2:10" ht="81.55">
      <c r="B302" s="56">
        <v>5</v>
      </c>
      <c r="C302" s="40" t="s">
        <v>321</v>
      </c>
      <c r="D302" s="17" t="s">
        <v>325</v>
      </c>
      <c r="E302" s="24"/>
      <c r="F302" s="24"/>
      <c r="G302" s="398"/>
      <c r="H302" s="398"/>
      <c r="I302" s="398"/>
      <c r="J302" s="399"/>
    </row>
    <row r="303" spans="2:10">
      <c r="B303" s="266" t="s">
        <v>326</v>
      </c>
      <c r="C303" s="40"/>
      <c r="D303" s="40" t="s">
        <v>327</v>
      </c>
      <c r="E303" s="32"/>
      <c r="F303" s="24"/>
      <c r="G303" s="398"/>
      <c r="H303" s="398"/>
      <c r="I303" s="398"/>
      <c r="J303" s="399"/>
    </row>
    <row r="304" spans="2:10" s="45" customFormat="1">
      <c r="B304" s="149"/>
      <c r="C304" s="42"/>
      <c r="D304" s="54" t="s">
        <v>328</v>
      </c>
      <c r="E304" s="33"/>
      <c r="F304" s="34"/>
      <c r="G304" s="400"/>
      <c r="H304" s="400"/>
      <c r="I304" s="400"/>
      <c r="J304" s="401"/>
    </row>
    <row r="305" spans="2:10" s="45" customFormat="1">
      <c r="B305" s="59"/>
      <c r="C305" s="54"/>
      <c r="D305" s="15" t="s">
        <v>68</v>
      </c>
      <c r="E305" s="43">
        <v>2</v>
      </c>
      <c r="F305" s="10" t="s">
        <v>64</v>
      </c>
      <c r="G305" s="383"/>
      <c r="H305" s="383"/>
      <c r="I305" s="383">
        <f>ROUND(E305*G305, 0)</f>
        <v>0</v>
      </c>
      <c r="J305" s="383">
        <f>ROUND(E305*H305, 0)</f>
        <v>0</v>
      </c>
    </row>
    <row r="306" spans="2:10" s="45" customFormat="1" ht="95.1">
      <c r="B306" s="56">
        <v>6</v>
      </c>
      <c r="C306" s="40" t="s">
        <v>321</v>
      </c>
      <c r="D306" s="17" t="s">
        <v>329</v>
      </c>
      <c r="E306" s="24"/>
      <c r="F306" s="24"/>
      <c r="G306" s="398"/>
      <c r="H306" s="398"/>
      <c r="I306" s="398"/>
      <c r="J306" s="399"/>
    </row>
    <row r="307" spans="2:10" ht="64.55" customHeight="1">
      <c r="B307" s="266" t="s">
        <v>330</v>
      </c>
      <c r="C307" s="40"/>
      <c r="D307" s="40" t="s">
        <v>331</v>
      </c>
      <c r="E307" s="32"/>
      <c r="F307" s="24"/>
      <c r="G307" s="398"/>
      <c r="H307" s="398"/>
      <c r="I307" s="398"/>
      <c r="J307" s="399"/>
    </row>
    <row r="308" spans="2:10" ht="13.75" customHeight="1">
      <c r="B308" s="149"/>
      <c r="C308" s="42"/>
      <c r="D308" s="54" t="s">
        <v>332</v>
      </c>
      <c r="E308" s="33"/>
      <c r="F308" s="34"/>
      <c r="G308" s="400"/>
      <c r="H308" s="400"/>
      <c r="I308" s="400"/>
      <c r="J308" s="401"/>
    </row>
    <row r="309" spans="2:10">
      <c r="B309" s="59"/>
      <c r="C309" s="54"/>
      <c r="D309" s="15" t="s">
        <v>68</v>
      </c>
      <c r="E309" s="43">
        <v>1</v>
      </c>
      <c r="F309" s="10" t="s">
        <v>64</v>
      </c>
      <c r="G309" s="383"/>
      <c r="H309" s="383"/>
      <c r="I309" s="383">
        <f>ROUND(E309*G309, 0)</f>
        <v>0</v>
      </c>
      <c r="J309" s="383">
        <f>ROUND(E309*H309, 0)</f>
        <v>0</v>
      </c>
    </row>
    <row r="310" spans="2:10" ht="67.95">
      <c r="B310" s="56">
        <v>7</v>
      </c>
      <c r="C310" s="40" t="s">
        <v>333</v>
      </c>
      <c r="D310" s="17" t="s">
        <v>334</v>
      </c>
      <c r="E310" s="24"/>
      <c r="F310" s="24"/>
      <c r="G310" s="398"/>
      <c r="H310" s="398"/>
      <c r="I310" s="398"/>
      <c r="J310" s="399"/>
    </row>
    <row r="311" spans="2:10">
      <c r="B311" s="266" t="s">
        <v>335</v>
      </c>
      <c r="C311" s="40"/>
      <c r="D311" s="40" t="s">
        <v>336</v>
      </c>
      <c r="E311" s="32"/>
      <c r="F311" s="24"/>
      <c r="G311" s="398"/>
      <c r="H311" s="398"/>
      <c r="I311" s="398"/>
      <c r="J311" s="399"/>
    </row>
    <row r="312" spans="2:10" s="45" customFormat="1">
      <c r="B312" s="149"/>
      <c r="C312" s="42"/>
      <c r="D312" s="54" t="s">
        <v>337</v>
      </c>
      <c r="E312" s="33"/>
      <c r="F312" s="34"/>
      <c r="G312" s="400"/>
      <c r="H312" s="400"/>
      <c r="I312" s="400"/>
      <c r="J312" s="401"/>
    </row>
    <row r="313" spans="2:10" s="45" customFormat="1">
      <c r="B313" s="59"/>
      <c r="C313" s="54"/>
      <c r="D313" s="15" t="s">
        <v>68</v>
      </c>
      <c r="E313" s="43">
        <v>1</v>
      </c>
      <c r="F313" s="10" t="s">
        <v>64</v>
      </c>
      <c r="G313" s="383"/>
      <c r="H313" s="383"/>
      <c r="I313" s="383">
        <f>ROUND(E313*G313, 0)</f>
        <v>0</v>
      </c>
      <c r="J313" s="383">
        <f>ROUND(E313*H313, 0)</f>
        <v>0</v>
      </c>
    </row>
    <row r="314" spans="2:10" s="45" customFormat="1" ht="67.95">
      <c r="B314" s="56">
        <v>8</v>
      </c>
      <c r="C314" s="40" t="s">
        <v>333</v>
      </c>
      <c r="D314" s="17" t="s">
        <v>338</v>
      </c>
      <c r="E314" s="24"/>
      <c r="F314" s="24"/>
      <c r="G314" s="398"/>
      <c r="H314" s="398"/>
      <c r="I314" s="398"/>
      <c r="J314" s="399"/>
    </row>
    <row r="315" spans="2:10">
      <c r="B315" s="266" t="s">
        <v>60</v>
      </c>
      <c r="C315" s="40"/>
      <c r="D315" s="40" t="s">
        <v>339</v>
      </c>
      <c r="E315" s="32"/>
      <c r="F315" s="24"/>
      <c r="G315" s="398"/>
      <c r="H315" s="398"/>
      <c r="I315" s="398"/>
      <c r="J315" s="399"/>
    </row>
    <row r="316" spans="2:10" s="45" customFormat="1">
      <c r="B316" s="149"/>
      <c r="C316" s="42"/>
      <c r="D316" s="54" t="s">
        <v>340</v>
      </c>
      <c r="E316" s="33"/>
      <c r="F316" s="34"/>
      <c r="G316" s="400"/>
      <c r="H316" s="400"/>
      <c r="I316" s="400"/>
      <c r="J316" s="401"/>
    </row>
    <row r="317" spans="2:10" s="45" customFormat="1">
      <c r="B317" s="59"/>
      <c r="C317" s="54"/>
      <c r="D317" s="15" t="s">
        <v>68</v>
      </c>
      <c r="E317" s="43">
        <v>3</v>
      </c>
      <c r="F317" s="10" t="s">
        <v>64</v>
      </c>
      <c r="G317" s="383"/>
      <c r="H317" s="383"/>
      <c r="I317" s="383">
        <f>ROUND(E317*G317, 0)</f>
        <v>0</v>
      </c>
      <c r="J317" s="383">
        <f>ROUND(E317*H317, 0)</f>
        <v>0</v>
      </c>
    </row>
    <row r="318" spans="2:10" s="45" customFormat="1">
      <c r="B318" s="266" t="s">
        <v>61</v>
      </c>
      <c r="C318" s="40"/>
      <c r="D318" s="40" t="s">
        <v>341</v>
      </c>
      <c r="E318" s="32"/>
      <c r="F318" s="24"/>
      <c r="G318" s="398"/>
      <c r="H318" s="398"/>
      <c r="I318" s="398"/>
      <c r="J318" s="399"/>
    </row>
    <row r="319" spans="2:10">
      <c r="B319" s="149"/>
      <c r="C319" s="42"/>
      <c r="D319" s="54" t="s">
        <v>340</v>
      </c>
      <c r="E319" s="33"/>
      <c r="F319" s="34"/>
      <c r="G319" s="400"/>
      <c r="H319" s="400"/>
      <c r="I319" s="400"/>
      <c r="J319" s="401"/>
    </row>
    <row r="320" spans="2:10">
      <c r="B320" s="59"/>
      <c r="C320" s="54"/>
      <c r="D320" s="15" t="s">
        <v>68</v>
      </c>
      <c r="E320" s="43">
        <v>1</v>
      </c>
      <c r="F320" s="10" t="s">
        <v>64</v>
      </c>
      <c r="G320" s="383"/>
      <c r="H320" s="383"/>
      <c r="I320" s="383">
        <f>ROUND(E320*G320, 0)</f>
        <v>0</v>
      </c>
      <c r="J320" s="383">
        <f>ROUND(E320*H320, 0)</f>
        <v>0</v>
      </c>
    </row>
    <row r="321" spans="2:10">
      <c r="B321" s="266" t="s">
        <v>62</v>
      </c>
      <c r="C321" s="40"/>
      <c r="D321" s="40" t="s">
        <v>342</v>
      </c>
      <c r="E321" s="32"/>
      <c r="F321" s="24"/>
      <c r="G321" s="398"/>
      <c r="H321" s="398"/>
      <c r="I321" s="398"/>
      <c r="J321" s="399"/>
    </row>
    <row r="322" spans="2:10">
      <c r="B322" s="149"/>
      <c r="C322" s="42"/>
      <c r="D322" s="54" t="s">
        <v>340</v>
      </c>
      <c r="E322" s="33"/>
      <c r="F322" s="34"/>
      <c r="G322" s="400"/>
      <c r="H322" s="400"/>
      <c r="I322" s="400"/>
      <c r="J322" s="401"/>
    </row>
    <row r="323" spans="2:10">
      <c r="B323" s="59"/>
      <c r="C323" s="54"/>
      <c r="D323" s="15" t="s">
        <v>68</v>
      </c>
      <c r="E323" s="43">
        <v>1</v>
      </c>
      <c r="F323" s="10" t="s">
        <v>64</v>
      </c>
      <c r="G323" s="383"/>
      <c r="H323" s="383"/>
      <c r="I323" s="383">
        <f>ROUND(E323*G323, 0)</f>
        <v>0</v>
      </c>
      <c r="J323" s="383">
        <f>ROUND(E323*H323, 0)</f>
        <v>0</v>
      </c>
    </row>
    <row r="324" spans="2:10">
      <c r="B324" s="266" t="s">
        <v>343</v>
      </c>
      <c r="C324" s="40"/>
      <c r="D324" s="40" t="s">
        <v>344</v>
      </c>
      <c r="E324" s="32"/>
      <c r="F324" s="24"/>
      <c r="G324" s="398"/>
      <c r="H324" s="398"/>
      <c r="I324" s="398"/>
      <c r="J324" s="399"/>
    </row>
    <row r="325" spans="2:10">
      <c r="B325" s="149"/>
      <c r="C325" s="42"/>
      <c r="D325" s="54" t="s">
        <v>345</v>
      </c>
      <c r="E325" s="33"/>
      <c r="F325" s="34"/>
      <c r="G325" s="400"/>
      <c r="H325" s="400"/>
      <c r="I325" s="400"/>
      <c r="J325" s="401"/>
    </row>
    <row r="326" spans="2:10">
      <c r="B326" s="59"/>
      <c r="C326" s="54"/>
      <c r="D326" s="15" t="s">
        <v>68</v>
      </c>
      <c r="E326" s="43">
        <v>4</v>
      </c>
      <c r="F326" s="10" t="s">
        <v>64</v>
      </c>
      <c r="G326" s="383"/>
      <c r="H326" s="383"/>
      <c r="I326" s="383">
        <f>ROUND(E326*G326, 0)</f>
        <v>0</v>
      </c>
      <c r="J326" s="383">
        <f>ROUND(E326*H326, 0)</f>
        <v>0</v>
      </c>
    </row>
    <row r="327" spans="2:10" ht="135.85">
      <c r="B327" s="269">
        <v>9</v>
      </c>
      <c r="C327" s="74" t="s">
        <v>280</v>
      </c>
      <c r="D327" s="268" t="s">
        <v>279</v>
      </c>
      <c r="E327" s="16">
        <v>3</v>
      </c>
      <c r="F327" s="10" t="s">
        <v>64</v>
      </c>
      <c r="G327" s="383"/>
      <c r="H327" s="383"/>
      <c r="I327" s="383">
        <f>ROUND(E327*G327, 0)</f>
        <v>0</v>
      </c>
      <c r="J327" s="383">
        <f>ROUND(E327*H327, 0)</f>
        <v>0</v>
      </c>
    </row>
    <row r="328" spans="2:10" ht="12.9">
      <c r="B328" s="142"/>
      <c r="C328" s="143"/>
      <c r="D328" s="143" t="s">
        <v>190</v>
      </c>
      <c r="E328" s="144"/>
      <c r="F328" s="143"/>
      <c r="G328" s="145"/>
      <c r="H328" s="146"/>
      <c r="I328" s="147">
        <f>SUM(I267:I327)</f>
        <v>0</v>
      </c>
      <c r="J328" s="147">
        <f>SUM(J267:J327)</f>
        <v>0</v>
      </c>
    </row>
    <row r="329" spans="2:10" ht="12.9">
      <c r="B329" s="124"/>
      <c r="C329"/>
      <c r="D329"/>
      <c r="E329" s="117"/>
      <c r="F329" s="117"/>
      <c r="G329" s="119"/>
      <c r="H329" s="119"/>
      <c r="I329" s="119"/>
      <c r="J329" s="119"/>
    </row>
    <row r="330" spans="2:10" ht="12.9">
      <c r="B330" s="124"/>
      <c r="C330"/>
      <c r="D330"/>
      <c r="E330" s="117"/>
      <c r="F330" s="117"/>
      <c r="G330" s="119"/>
      <c r="H330" s="119"/>
      <c r="I330" s="119"/>
      <c r="J330" s="119"/>
    </row>
    <row r="331" spans="2:10" ht="15.65">
      <c r="B331" s="354" t="s">
        <v>191</v>
      </c>
      <c r="C331" s="354"/>
      <c r="D331" s="354"/>
      <c r="E331" s="354"/>
      <c r="F331" s="354"/>
      <c r="G331" s="354"/>
      <c r="H331" s="354"/>
      <c r="I331" s="354"/>
      <c r="J331" s="354"/>
    </row>
    <row r="332" spans="2:10" ht="81.55">
      <c r="B332" s="149">
        <v>1</v>
      </c>
      <c r="C332" s="40" t="s">
        <v>148</v>
      </c>
      <c r="D332" s="42" t="s">
        <v>395</v>
      </c>
      <c r="E332" s="150"/>
      <c r="F332" s="29"/>
      <c r="G332" s="30"/>
      <c r="H332" s="30"/>
      <c r="I332" s="30"/>
      <c r="J332" s="31"/>
    </row>
    <row r="333" spans="2:10" ht="27.2">
      <c r="B333" s="149"/>
      <c r="C333" s="42"/>
      <c r="D333" s="42" t="s">
        <v>354</v>
      </c>
      <c r="E333" s="150"/>
      <c r="F333" s="29"/>
      <c r="G333" s="30"/>
      <c r="H333" s="30"/>
      <c r="I333" s="30"/>
      <c r="J333" s="31"/>
    </row>
    <row r="334" spans="2:10" ht="54.35">
      <c r="B334" s="149"/>
      <c r="C334" s="151"/>
      <c r="D334" s="42" t="s">
        <v>346</v>
      </c>
      <c r="E334" s="150"/>
      <c r="F334" s="29"/>
      <c r="G334" s="30"/>
      <c r="H334" s="30"/>
      <c r="I334" s="30"/>
      <c r="J334" s="31"/>
    </row>
    <row r="335" spans="2:10">
      <c r="B335" s="149"/>
      <c r="C335" s="151"/>
      <c r="D335" s="42" t="s">
        <v>210</v>
      </c>
      <c r="E335" s="150"/>
      <c r="F335" s="29"/>
      <c r="G335" s="30"/>
      <c r="H335" s="30"/>
      <c r="I335" s="30"/>
      <c r="J335" s="31"/>
    </row>
    <row r="336" spans="2:10">
      <c r="B336" s="149"/>
      <c r="C336" s="151"/>
      <c r="D336" s="42" t="s">
        <v>356</v>
      </c>
      <c r="E336" s="150"/>
      <c r="F336" s="29"/>
      <c r="G336" s="30"/>
      <c r="H336" s="30"/>
      <c r="I336" s="30"/>
      <c r="J336" s="31"/>
    </row>
    <row r="337" spans="2:10" s="148" customFormat="1" ht="17.5" customHeight="1">
      <c r="B337" s="149"/>
      <c r="C337" s="42"/>
      <c r="D337" s="42" t="s">
        <v>347</v>
      </c>
      <c r="E337" s="150"/>
      <c r="F337" s="29"/>
      <c r="G337" s="30"/>
      <c r="H337" s="30"/>
      <c r="I337" s="30"/>
      <c r="J337" s="31"/>
    </row>
    <row r="338" spans="2:10" ht="27.2">
      <c r="B338" s="266" t="s">
        <v>43</v>
      </c>
      <c r="C338" s="57"/>
      <c r="D338" s="152" t="s">
        <v>388</v>
      </c>
      <c r="E338" s="41"/>
      <c r="F338" s="24"/>
      <c r="G338" s="25"/>
      <c r="H338" s="25"/>
      <c r="I338" s="25"/>
      <c r="J338" s="26"/>
    </row>
    <row r="339" spans="2:10">
      <c r="B339" s="149"/>
      <c r="C339" s="52"/>
      <c r="D339" s="54" t="s">
        <v>211</v>
      </c>
      <c r="E339" s="28"/>
      <c r="F339" s="29"/>
      <c r="G339" s="30"/>
      <c r="H339" s="30"/>
      <c r="I339" s="30"/>
      <c r="J339" s="31"/>
    </row>
    <row r="340" spans="2:10">
      <c r="B340" s="149"/>
      <c r="C340" s="154"/>
      <c r="D340" s="66" t="s">
        <v>68</v>
      </c>
      <c r="E340" s="43">
        <v>1</v>
      </c>
      <c r="F340" s="10" t="s">
        <v>64</v>
      </c>
      <c r="G340" s="383"/>
      <c r="H340" s="383"/>
      <c r="I340" s="383">
        <f>ROUND(E340*G340, 0)</f>
        <v>0</v>
      </c>
      <c r="J340" s="383">
        <f>ROUND(E340*H340, 0)</f>
        <v>0</v>
      </c>
    </row>
    <row r="341" spans="2:10" ht="40.75">
      <c r="B341" s="266" t="s">
        <v>44</v>
      </c>
      <c r="C341" s="57"/>
      <c r="D341" s="40" t="s">
        <v>389</v>
      </c>
      <c r="E341" s="41"/>
      <c r="F341" s="24"/>
      <c r="G341" s="398"/>
      <c r="H341" s="398"/>
      <c r="I341" s="398"/>
      <c r="J341" s="399"/>
    </row>
    <row r="342" spans="2:10">
      <c r="B342" s="149"/>
      <c r="C342" s="52"/>
      <c r="D342" s="54" t="s">
        <v>348</v>
      </c>
      <c r="E342" s="28"/>
      <c r="F342" s="29"/>
      <c r="G342" s="386"/>
      <c r="H342" s="386"/>
      <c r="I342" s="386"/>
      <c r="J342" s="387"/>
    </row>
    <row r="343" spans="2:10">
      <c r="B343" s="149"/>
      <c r="C343" s="154"/>
      <c r="D343" s="66" t="s">
        <v>68</v>
      </c>
      <c r="E343" s="43">
        <v>1</v>
      </c>
      <c r="F343" s="10" t="s">
        <v>64</v>
      </c>
      <c r="G343" s="383"/>
      <c r="H343" s="383"/>
      <c r="I343" s="383">
        <f>ROUND(E343*G343, 0)</f>
        <v>0</v>
      </c>
      <c r="J343" s="383">
        <f>ROUND(E343*H343, 0)</f>
        <v>0</v>
      </c>
    </row>
    <row r="344" spans="2:10" ht="14.3" customHeight="1">
      <c r="B344" s="266" t="s">
        <v>45</v>
      </c>
      <c r="C344" s="57"/>
      <c r="D344" s="152" t="s">
        <v>390</v>
      </c>
      <c r="E344" s="41"/>
      <c r="F344" s="24"/>
      <c r="G344" s="398"/>
      <c r="H344" s="398"/>
      <c r="I344" s="398"/>
      <c r="J344" s="399"/>
    </row>
    <row r="345" spans="2:10" ht="15.8" customHeight="1">
      <c r="B345" s="149"/>
      <c r="C345" s="52"/>
      <c r="D345" s="54" t="s">
        <v>349</v>
      </c>
      <c r="E345" s="28"/>
      <c r="F345" s="29"/>
      <c r="G345" s="386"/>
      <c r="H345" s="386"/>
      <c r="I345" s="386"/>
      <c r="J345" s="387"/>
    </row>
    <row r="346" spans="2:10">
      <c r="B346" s="149"/>
      <c r="C346" s="154"/>
      <c r="D346" s="66" t="s">
        <v>68</v>
      </c>
      <c r="E346" s="43">
        <v>1</v>
      </c>
      <c r="F346" s="10" t="s">
        <v>64</v>
      </c>
      <c r="G346" s="383"/>
      <c r="H346" s="383"/>
      <c r="I346" s="383">
        <f>ROUND(E346*G346, 0)</f>
        <v>0</v>
      </c>
      <c r="J346" s="383">
        <f>ROUND(E346*H346, 0)</f>
        <v>0</v>
      </c>
    </row>
    <row r="347" spans="2:10" ht="27.2">
      <c r="B347" s="266" t="s">
        <v>46</v>
      </c>
      <c r="C347" s="57"/>
      <c r="D347" s="152" t="s">
        <v>391</v>
      </c>
      <c r="E347" s="41"/>
      <c r="F347" s="24"/>
      <c r="G347" s="398"/>
      <c r="H347" s="398"/>
      <c r="I347" s="398"/>
      <c r="J347" s="399"/>
    </row>
    <row r="348" spans="2:10" ht="15.8" customHeight="1">
      <c r="B348" s="149"/>
      <c r="C348" s="52"/>
      <c r="D348" s="54" t="s">
        <v>350</v>
      </c>
      <c r="E348" s="28"/>
      <c r="F348" s="29"/>
      <c r="G348" s="386"/>
      <c r="H348" s="386"/>
      <c r="I348" s="386"/>
      <c r="J348" s="387"/>
    </row>
    <row r="349" spans="2:10">
      <c r="B349" s="59"/>
      <c r="C349" s="154"/>
      <c r="D349" s="66" t="s">
        <v>68</v>
      </c>
      <c r="E349" s="43">
        <v>1</v>
      </c>
      <c r="F349" s="10" t="s">
        <v>64</v>
      </c>
      <c r="G349" s="383"/>
      <c r="H349" s="383"/>
      <c r="I349" s="383">
        <f>ROUND(E349*G349, 0)</f>
        <v>0</v>
      </c>
      <c r="J349" s="383">
        <f>ROUND(E349*H349, 0)</f>
        <v>0</v>
      </c>
    </row>
    <row r="350" spans="2:10" ht="27.2">
      <c r="B350" s="266" t="s">
        <v>46</v>
      </c>
      <c r="C350" s="57"/>
      <c r="D350" s="152" t="s">
        <v>392</v>
      </c>
      <c r="E350" s="41"/>
      <c r="F350" s="24"/>
      <c r="G350" s="398"/>
      <c r="H350" s="398"/>
      <c r="I350" s="398"/>
      <c r="J350" s="399"/>
    </row>
    <row r="351" spans="2:10">
      <c r="B351" s="149"/>
      <c r="C351" s="52"/>
      <c r="D351" s="54" t="s">
        <v>350</v>
      </c>
      <c r="E351" s="28"/>
      <c r="F351" s="29"/>
      <c r="G351" s="386"/>
      <c r="H351" s="386"/>
      <c r="I351" s="386"/>
      <c r="J351" s="387"/>
    </row>
    <row r="352" spans="2:10">
      <c r="B352" s="59"/>
      <c r="C352" s="154"/>
      <c r="D352" s="66" t="s">
        <v>68</v>
      </c>
      <c r="E352" s="43">
        <v>1</v>
      </c>
      <c r="F352" s="10" t="s">
        <v>64</v>
      </c>
      <c r="G352" s="383"/>
      <c r="H352" s="383"/>
      <c r="I352" s="383">
        <f>ROUND(E352*G352, 0)</f>
        <v>0</v>
      </c>
      <c r="J352" s="383">
        <f>ROUND(E352*H352, 0)</f>
        <v>0</v>
      </c>
    </row>
    <row r="353" spans="2:10" ht="27" customHeight="1">
      <c r="B353" s="266" t="s">
        <v>47</v>
      </c>
      <c r="C353" s="57"/>
      <c r="D353" s="152" t="s">
        <v>393</v>
      </c>
      <c r="E353" s="41"/>
      <c r="F353" s="24"/>
      <c r="G353" s="398"/>
      <c r="H353" s="398"/>
      <c r="I353" s="398"/>
      <c r="J353" s="399"/>
    </row>
    <row r="354" spans="2:10">
      <c r="B354" s="149"/>
      <c r="C354" s="52"/>
      <c r="D354" s="54" t="s">
        <v>351</v>
      </c>
      <c r="E354" s="28"/>
      <c r="F354" s="29"/>
      <c r="G354" s="386"/>
      <c r="H354" s="386"/>
      <c r="I354" s="386"/>
      <c r="J354" s="387"/>
    </row>
    <row r="355" spans="2:10">
      <c r="B355" s="59"/>
      <c r="C355" s="154"/>
      <c r="D355" s="66" t="s">
        <v>68</v>
      </c>
      <c r="E355" s="43">
        <v>1</v>
      </c>
      <c r="F355" s="10" t="s">
        <v>64</v>
      </c>
      <c r="G355" s="383"/>
      <c r="H355" s="383"/>
      <c r="I355" s="383">
        <f>ROUND(E355*G355, 0)</f>
        <v>0</v>
      </c>
      <c r="J355" s="383">
        <f>ROUND(E355*H355, 0)</f>
        <v>0</v>
      </c>
    </row>
    <row r="356" spans="2:10" ht="27.2">
      <c r="B356" s="266" t="s">
        <v>48</v>
      </c>
      <c r="C356" s="57"/>
      <c r="D356" s="152" t="s">
        <v>394</v>
      </c>
      <c r="E356" s="41"/>
      <c r="F356" s="24"/>
      <c r="G356" s="398"/>
      <c r="H356" s="398"/>
      <c r="I356" s="398"/>
      <c r="J356" s="399"/>
    </row>
    <row r="357" spans="2:10">
      <c r="B357" s="149"/>
      <c r="C357" s="52"/>
      <c r="D357" s="54" t="s">
        <v>350</v>
      </c>
      <c r="E357" s="28"/>
      <c r="F357" s="29"/>
      <c r="G357" s="386"/>
      <c r="H357" s="386"/>
      <c r="I357" s="386"/>
      <c r="J357" s="387"/>
    </row>
    <row r="358" spans="2:10">
      <c r="B358" s="59"/>
      <c r="C358" s="154"/>
      <c r="D358" s="66" t="s">
        <v>68</v>
      </c>
      <c r="E358" s="43">
        <v>2</v>
      </c>
      <c r="F358" s="10" t="s">
        <v>64</v>
      </c>
      <c r="G358" s="383"/>
      <c r="H358" s="383"/>
      <c r="I358" s="383">
        <f>ROUND(E358*G358, 0)</f>
        <v>0</v>
      </c>
      <c r="J358" s="383">
        <f>ROUND(E358*H358, 0)</f>
        <v>0</v>
      </c>
    </row>
    <row r="359" spans="2:10" ht="27.2">
      <c r="B359" s="266" t="s">
        <v>48</v>
      </c>
      <c r="C359" s="57"/>
      <c r="D359" s="152" t="s">
        <v>396</v>
      </c>
      <c r="E359" s="41"/>
      <c r="F359" s="24"/>
      <c r="G359" s="398"/>
      <c r="H359" s="398"/>
      <c r="I359" s="398"/>
      <c r="J359" s="399"/>
    </row>
    <row r="360" spans="2:10">
      <c r="B360" s="149"/>
      <c r="C360" s="52"/>
      <c r="D360" s="54" t="s">
        <v>350</v>
      </c>
      <c r="E360" s="28"/>
      <c r="F360" s="29"/>
      <c r="G360" s="386"/>
      <c r="H360" s="386"/>
      <c r="I360" s="386"/>
      <c r="J360" s="387"/>
    </row>
    <row r="361" spans="2:10">
      <c r="B361" s="59"/>
      <c r="C361" s="154"/>
      <c r="D361" s="66" t="s">
        <v>68</v>
      </c>
      <c r="E361" s="43">
        <v>2</v>
      </c>
      <c r="F361" s="10" t="s">
        <v>64</v>
      </c>
      <c r="G361" s="383"/>
      <c r="H361" s="383"/>
      <c r="I361" s="383">
        <f>ROUND(E361*G361, 0)</f>
        <v>0</v>
      </c>
      <c r="J361" s="383">
        <f>ROUND(E361*H361, 0)</f>
        <v>0</v>
      </c>
    </row>
    <row r="362" spans="2:10" ht="27.7" customHeight="1">
      <c r="B362" s="266" t="s">
        <v>49</v>
      </c>
      <c r="C362" s="57"/>
      <c r="D362" s="152" t="s">
        <v>397</v>
      </c>
      <c r="E362" s="41"/>
      <c r="F362" s="24"/>
      <c r="G362" s="398"/>
      <c r="H362" s="398"/>
      <c r="I362" s="398"/>
      <c r="J362" s="399"/>
    </row>
    <row r="363" spans="2:10">
      <c r="B363" s="149"/>
      <c r="C363" s="52"/>
      <c r="D363" s="54" t="s">
        <v>352</v>
      </c>
      <c r="E363" s="28"/>
      <c r="F363" s="29"/>
      <c r="G363" s="386"/>
      <c r="H363" s="386"/>
      <c r="I363" s="386"/>
      <c r="J363" s="387"/>
    </row>
    <row r="364" spans="2:10">
      <c r="B364" s="59"/>
      <c r="C364" s="154"/>
      <c r="D364" s="66" t="s">
        <v>68</v>
      </c>
      <c r="E364" s="43">
        <v>2</v>
      </c>
      <c r="F364" s="10" t="s">
        <v>64</v>
      </c>
      <c r="G364" s="383"/>
      <c r="H364" s="383"/>
      <c r="I364" s="383">
        <f>ROUND(E364*G364, 0)</f>
        <v>0</v>
      </c>
      <c r="J364" s="383">
        <f>ROUND(E364*H364, 0)</f>
        <v>0</v>
      </c>
    </row>
    <row r="365" spans="2:10" ht="27" customHeight="1">
      <c r="B365" s="266" t="s">
        <v>49</v>
      </c>
      <c r="C365" s="57"/>
      <c r="D365" s="152" t="s">
        <v>398</v>
      </c>
      <c r="E365" s="41"/>
      <c r="F365" s="24"/>
      <c r="G365" s="398"/>
      <c r="H365" s="398"/>
      <c r="I365" s="398"/>
      <c r="J365" s="399"/>
    </row>
    <row r="366" spans="2:10">
      <c r="B366" s="149"/>
      <c r="C366" s="52"/>
      <c r="D366" s="54" t="s">
        <v>352</v>
      </c>
      <c r="E366" s="28"/>
      <c r="F366" s="29"/>
      <c r="G366" s="386"/>
      <c r="H366" s="386"/>
      <c r="I366" s="386"/>
      <c r="J366" s="387"/>
    </row>
    <row r="367" spans="2:10">
      <c r="B367" s="59"/>
      <c r="C367" s="154"/>
      <c r="D367" s="66" t="s">
        <v>68</v>
      </c>
      <c r="E367" s="43">
        <v>3</v>
      </c>
      <c r="F367" s="10" t="s">
        <v>64</v>
      </c>
      <c r="G367" s="383"/>
      <c r="H367" s="383"/>
      <c r="I367" s="383">
        <f>ROUND(E367*G367, 0)</f>
        <v>0</v>
      </c>
      <c r="J367" s="383">
        <f>ROUND(E367*H367, 0)</f>
        <v>0</v>
      </c>
    </row>
    <row r="368" spans="2:10" ht="40.75">
      <c r="B368" s="266" t="s">
        <v>353</v>
      </c>
      <c r="C368" s="57"/>
      <c r="D368" s="152" t="s">
        <v>399</v>
      </c>
      <c r="E368" s="41"/>
      <c r="F368" s="24"/>
      <c r="G368" s="398"/>
      <c r="H368" s="398"/>
      <c r="I368" s="398"/>
      <c r="J368" s="399"/>
    </row>
    <row r="369" spans="2:10">
      <c r="B369" s="153"/>
      <c r="C369" s="52"/>
      <c r="D369" s="54" t="s">
        <v>350</v>
      </c>
      <c r="E369" s="28"/>
      <c r="F369" s="29"/>
      <c r="G369" s="386"/>
      <c r="H369" s="386"/>
      <c r="I369" s="386"/>
      <c r="J369" s="387"/>
    </row>
    <row r="370" spans="2:10">
      <c r="B370" s="157"/>
      <c r="C370" s="154"/>
      <c r="D370" s="66" t="s">
        <v>68</v>
      </c>
      <c r="E370" s="43">
        <v>2</v>
      </c>
      <c r="F370" s="10" t="s">
        <v>64</v>
      </c>
      <c r="G370" s="383"/>
      <c r="H370" s="383"/>
      <c r="I370" s="383">
        <f>ROUND(E370*G370, 0)</f>
        <v>0</v>
      </c>
      <c r="J370" s="383">
        <f>ROUND(E370*H370, 0)</f>
        <v>0</v>
      </c>
    </row>
    <row r="371" spans="2:10" ht="67.95">
      <c r="B371" s="149">
        <v>2</v>
      </c>
      <c r="C371" s="40" t="s">
        <v>355</v>
      </c>
      <c r="D371" s="42" t="s">
        <v>400</v>
      </c>
      <c r="E371" s="150"/>
      <c r="F371" s="29"/>
      <c r="G371" s="386"/>
      <c r="H371" s="386"/>
      <c r="I371" s="386"/>
      <c r="J371" s="387"/>
    </row>
    <row r="372" spans="2:10">
      <c r="B372" s="149"/>
      <c r="C372" s="151"/>
      <c r="D372" s="42" t="s">
        <v>356</v>
      </c>
      <c r="E372" s="150"/>
      <c r="F372" s="29"/>
      <c r="G372" s="386"/>
      <c r="H372" s="386"/>
      <c r="I372" s="386"/>
      <c r="J372" s="387"/>
    </row>
    <row r="373" spans="2:10">
      <c r="B373" s="149"/>
      <c r="C373" s="42"/>
      <c r="D373" s="42" t="s">
        <v>357</v>
      </c>
      <c r="E373" s="150"/>
      <c r="F373" s="29"/>
      <c r="G373" s="386"/>
      <c r="H373" s="386"/>
      <c r="I373" s="386"/>
      <c r="J373" s="387"/>
    </row>
    <row r="374" spans="2:10" ht="27.2">
      <c r="B374" s="266" t="s">
        <v>50</v>
      </c>
      <c r="C374" s="57"/>
      <c r="D374" s="152" t="s">
        <v>401</v>
      </c>
      <c r="E374" s="41"/>
      <c r="F374" s="24"/>
      <c r="G374" s="398"/>
      <c r="H374" s="398"/>
      <c r="I374" s="398"/>
      <c r="J374" s="399"/>
    </row>
    <row r="375" spans="2:10">
      <c r="B375" s="153"/>
      <c r="C375" s="52"/>
      <c r="D375" s="54" t="s">
        <v>358</v>
      </c>
      <c r="E375" s="28"/>
      <c r="F375" s="29"/>
      <c r="G375" s="386"/>
      <c r="H375" s="386"/>
      <c r="I375" s="386"/>
      <c r="J375" s="387"/>
    </row>
    <row r="376" spans="2:10">
      <c r="B376" s="153"/>
      <c r="C376" s="154"/>
      <c r="D376" s="66" t="s">
        <v>68</v>
      </c>
      <c r="E376" s="43">
        <v>2</v>
      </c>
      <c r="F376" s="10" t="s">
        <v>64</v>
      </c>
      <c r="G376" s="383"/>
      <c r="H376" s="383"/>
      <c r="I376" s="383">
        <f>ROUND(E376*G376, 0)</f>
        <v>0</v>
      </c>
      <c r="J376" s="383">
        <f>ROUND(E376*H376, 0)</f>
        <v>0</v>
      </c>
    </row>
    <row r="377" spans="2:10" ht="27.2">
      <c r="B377" s="266" t="s">
        <v>50</v>
      </c>
      <c r="C377" s="57"/>
      <c r="D377" s="152" t="s">
        <v>402</v>
      </c>
      <c r="E377" s="41"/>
      <c r="F377" s="24"/>
      <c r="G377" s="398"/>
      <c r="H377" s="398"/>
      <c r="I377" s="398"/>
      <c r="J377" s="399"/>
    </row>
    <row r="378" spans="2:10">
      <c r="B378" s="153"/>
      <c r="C378" s="52"/>
      <c r="D378" s="54" t="s">
        <v>384</v>
      </c>
      <c r="E378" s="28"/>
      <c r="F378" s="29"/>
      <c r="G378" s="386"/>
      <c r="H378" s="386"/>
      <c r="I378" s="386"/>
      <c r="J378" s="387"/>
    </row>
    <row r="379" spans="2:10">
      <c r="B379" s="153"/>
      <c r="C379" s="154"/>
      <c r="D379" s="66" t="s">
        <v>68</v>
      </c>
      <c r="E379" s="43">
        <v>1</v>
      </c>
      <c r="F379" s="10" t="s">
        <v>64</v>
      </c>
      <c r="G379" s="383"/>
      <c r="H379" s="383"/>
      <c r="I379" s="383">
        <f>ROUND(E379*G379, 0)</f>
        <v>0</v>
      </c>
      <c r="J379" s="383">
        <f>ROUND(E379*H379, 0)</f>
        <v>0</v>
      </c>
    </row>
    <row r="380" spans="2:10" ht="25.85">
      <c r="B380" s="266" t="s">
        <v>50</v>
      </c>
      <c r="C380" s="57"/>
      <c r="D380" s="152" t="s">
        <v>403</v>
      </c>
      <c r="E380" s="41"/>
      <c r="F380" s="24"/>
      <c r="G380" s="398"/>
      <c r="H380" s="398"/>
      <c r="I380" s="398"/>
      <c r="J380" s="399"/>
    </row>
    <row r="381" spans="2:10" ht="14.95" customHeight="1">
      <c r="B381" s="153"/>
      <c r="C381" s="52"/>
      <c r="D381" s="54" t="s">
        <v>404</v>
      </c>
      <c r="E381" s="28"/>
      <c r="F381" s="29"/>
      <c r="G381" s="386"/>
      <c r="H381" s="386"/>
      <c r="I381" s="386"/>
      <c r="J381" s="387"/>
    </row>
    <row r="382" spans="2:10" ht="14.3" customHeight="1">
      <c r="B382" s="153"/>
      <c r="C382" s="270"/>
      <c r="D382" s="27" t="s">
        <v>68</v>
      </c>
      <c r="E382" s="275">
        <v>1</v>
      </c>
      <c r="F382" s="38" t="s">
        <v>64</v>
      </c>
      <c r="G382" s="391"/>
      <c r="H382" s="391"/>
      <c r="I382" s="391">
        <f>ROUND(E382*G382, 0)</f>
        <v>0</v>
      </c>
      <c r="J382" s="391">
        <f>ROUND(E382*H382, 0)</f>
        <v>0</v>
      </c>
    </row>
    <row r="383" spans="2:10" ht="81.55">
      <c r="B383" s="159">
        <v>3</v>
      </c>
      <c r="C383" s="40" t="s">
        <v>212</v>
      </c>
      <c r="D383" s="40" t="s">
        <v>405</v>
      </c>
      <c r="E383" s="24"/>
      <c r="F383" s="24"/>
      <c r="G383" s="398"/>
      <c r="H383" s="398"/>
      <c r="I383" s="398"/>
      <c r="J383" s="399"/>
    </row>
    <row r="384" spans="2:10" ht="27.2">
      <c r="B384" s="71"/>
      <c r="C384" s="42"/>
      <c r="D384" s="42" t="s">
        <v>354</v>
      </c>
      <c r="E384" s="29"/>
      <c r="F384" s="29"/>
      <c r="G384" s="386"/>
      <c r="H384" s="386"/>
      <c r="I384" s="386"/>
      <c r="J384" s="387"/>
    </row>
    <row r="385" spans="2:10" ht="27.2">
      <c r="B385" s="71"/>
      <c r="C385" s="151"/>
      <c r="D385" s="42" t="s">
        <v>385</v>
      </c>
      <c r="E385" s="29"/>
      <c r="F385" s="29"/>
      <c r="G385" s="386"/>
      <c r="H385" s="386"/>
      <c r="I385" s="386"/>
      <c r="J385" s="387"/>
    </row>
    <row r="386" spans="2:10">
      <c r="B386" s="71"/>
      <c r="C386" s="151"/>
      <c r="D386" s="42" t="s">
        <v>210</v>
      </c>
      <c r="E386" s="29"/>
      <c r="F386" s="29"/>
      <c r="G386" s="386"/>
      <c r="H386" s="386"/>
      <c r="I386" s="386"/>
      <c r="J386" s="387"/>
    </row>
    <row r="387" spans="2:10">
      <c r="B387" s="71"/>
      <c r="C387" s="151"/>
      <c r="D387" s="42" t="s">
        <v>356</v>
      </c>
      <c r="E387" s="29"/>
      <c r="F387" s="29"/>
      <c r="G387" s="386"/>
      <c r="H387" s="386"/>
      <c r="I387" s="386"/>
      <c r="J387" s="387"/>
    </row>
    <row r="388" spans="2:10">
      <c r="B388" s="132"/>
      <c r="C388" s="54"/>
      <c r="D388" s="54" t="s">
        <v>357</v>
      </c>
      <c r="E388" s="34"/>
      <c r="F388" s="34"/>
      <c r="G388" s="400"/>
      <c r="H388" s="400"/>
      <c r="I388" s="400"/>
      <c r="J388" s="401"/>
    </row>
    <row r="389" spans="2:10" ht="27" customHeight="1">
      <c r="B389" s="276" t="s">
        <v>149</v>
      </c>
      <c r="C389" s="52"/>
      <c r="D389" s="277" t="s">
        <v>406</v>
      </c>
      <c r="E389" s="28"/>
      <c r="F389" s="29"/>
      <c r="G389" s="386"/>
      <c r="H389" s="386"/>
      <c r="I389" s="386"/>
      <c r="J389" s="387"/>
    </row>
    <row r="390" spans="2:10">
      <c r="B390" s="153"/>
      <c r="C390" s="52"/>
      <c r="D390" s="54" t="s">
        <v>386</v>
      </c>
      <c r="E390" s="28"/>
      <c r="F390" s="29"/>
      <c r="G390" s="386"/>
      <c r="H390" s="386"/>
      <c r="I390" s="386"/>
      <c r="J390" s="387"/>
    </row>
    <row r="391" spans="2:10">
      <c r="B391" s="153"/>
      <c r="C391" s="154"/>
      <c r="D391" s="66" t="s">
        <v>68</v>
      </c>
      <c r="E391" s="43">
        <v>1</v>
      </c>
      <c r="F391" s="10" t="s">
        <v>64</v>
      </c>
      <c r="G391" s="383"/>
      <c r="H391" s="383"/>
      <c r="I391" s="383">
        <f>ROUND(E391*G391, 0)</f>
        <v>0</v>
      </c>
      <c r="J391" s="383">
        <f>ROUND(E391*H391, 0)</f>
        <v>0</v>
      </c>
    </row>
    <row r="392" spans="2:10" ht="27.2">
      <c r="B392" s="266" t="s">
        <v>150</v>
      </c>
      <c r="C392" s="57"/>
      <c r="D392" s="152" t="s">
        <v>407</v>
      </c>
      <c r="E392" s="41"/>
      <c r="F392" s="24"/>
      <c r="G392" s="398"/>
      <c r="H392" s="398"/>
      <c r="I392" s="398"/>
      <c r="J392" s="399"/>
    </row>
    <row r="393" spans="2:10">
      <c r="B393" s="153"/>
      <c r="C393" s="52"/>
      <c r="D393" s="54" t="s">
        <v>386</v>
      </c>
      <c r="E393" s="28"/>
      <c r="F393" s="29"/>
      <c r="G393" s="386"/>
      <c r="H393" s="386"/>
      <c r="I393" s="386"/>
      <c r="J393" s="387"/>
    </row>
    <row r="394" spans="2:10">
      <c r="B394" s="153"/>
      <c r="C394" s="154"/>
      <c r="D394" s="66" t="s">
        <v>68</v>
      </c>
      <c r="E394" s="43">
        <v>1</v>
      </c>
      <c r="F394" s="10" t="s">
        <v>64</v>
      </c>
      <c r="G394" s="383"/>
      <c r="H394" s="383"/>
      <c r="I394" s="383">
        <f>ROUND(E394*G394, 0)</f>
        <v>0</v>
      </c>
      <c r="J394" s="383">
        <f>ROUND(E394*H394, 0)</f>
        <v>0</v>
      </c>
    </row>
    <row r="395" spans="2:10" ht="27.2">
      <c r="B395" s="266" t="s">
        <v>366</v>
      </c>
      <c r="C395" s="57"/>
      <c r="D395" s="152" t="s">
        <v>408</v>
      </c>
      <c r="E395" s="41"/>
      <c r="F395" s="24"/>
      <c r="G395" s="398"/>
      <c r="H395" s="398"/>
      <c r="I395" s="398"/>
      <c r="J395" s="399"/>
    </row>
    <row r="396" spans="2:10">
      <c r="B396" s="153"/>
      <c r="C396" s="52"/>
      <c r="D396" s="54" t="s">
        <v>387</v>
      </c>
      <c r="E396" s="28"/>
      <c r="F396" s="29"/>
      <c r="G396" s="386"/>
      <c r="H396" s="386"/>
      <c r="I396" s="386"/>
      <c r="J396" s="387"/>
    </row>
    <row r="397" spans="2:10">
      <c r="B397" s="157"/>
      <c r="C397" s="154"/>
      <c r="D397" s="66" t="s">
        <v>68</v>
      </c>
      <c r="E397" s="43">
        <v>5</v>
      </c>
      <c r="F397" s="10" t="s">
        <v>64</v>
      </c>
      <c r="G397" s="383"/>
      <c r="H397" s="383"/>
      <c r="I397" s="383">
        <f>ROUND(E397*G397, 0)</f>
        <v>0</v>
      </c>
      <c r="J397" s="383">
        <f>ROUND(E397*H397, 0)</f>
        <v>0</v>
      </c>
    </row>
    <row r="398" spans="2:10" ht="40.75">
      <c r="B398" s="56">
        <v>4</v>
      </c>
      <c r="C398" s="40" t="s">
        <v>359</v>
      </c>
      <c r="D398" s="17" t="s">
        <v>362</v>
      </c>
      <c r="E398" s="24"/>
      <c r="F398" s="24"/>
      <c r="G398" s="398"/>
      <c r="H398" s="398"/>
      <c r="I398" s="398"/>
      <c r="J398" s="399"/>
    </row>
    <row r="399" spans="2:10">
      <c r="B399" s="149"/>
      <c r="C399" s="42"/>
      <c r="D399" s="27" t="s">
        <v>383</v>
      </c>
      <c r="E399" s="28"/>
      <c r="F399" s="29"/>
      <c r="G399" s="386"/>
      <c r="H399" s="386"/>
      <c r="I399" s="386"/>
      <c r="J399" s="387"/>
    </row>
    <row r="400" spans="2:10" ht="27.2">
      <c r="B400" s="149"/>
      <c r="C400" s="42"/>
      <c r="D400" s="27" t="s">
        <v>360</v>
      </c>
      <c r="E400" s="28"/>
      <c r="F400" s="29"/>
      <c r="G400" s="386"/>
      <c r="H400" s="386"/>
      <c r="I400" s="386"/>
      <c r="J400" s="387"/>
    </row>
    <row r="401" spans="2:10">
      <c r="B401" s="149"/>
      <c r="C401" s="42"/>
      <c r="D401" s="27" t="s">
        <v>363</v>
      </c>
      <c r="E401" s="28"/>
      <c r="F401" s="29"/>
      <c r="G401" s="386"/>
      <c r="H401" s="386"/>
      <c r="I401" s="386"/>
      <c r="J401" s="387"/>
    </row>
    <row r="402" spans="2:10" ht="27.2">
      <c r="B402" s="59"/>
      <c r="C402" s="42"/>
      <c r="D402" s="27" t="s">
        <v>361</v>
      </c>
      <c r="E402" s="28"/>
      <c r="F402" s="29"/>
      <c r="G402" s="386"/>
      <c r="H402" s="386"/>
      <c r="I402" s="386"/>
      <c r="J402" s="387"/>
    </row>
    <row r="403" spans="2:10" ht="40.75">
      <c r="B403" s="266" t="s">
        <v>293</v>
      </c>
      <c r="C403" s="70"/>
      <c r="D403" s="152" t="s">
        <v>411</v>
      </c>
      <c r="E403" s="41"/>
      <c r="F403" s="24"/>
      <c r="G403" s="398"/>
      <c r="H403" s="398"/>
      <c r="I403" s="398"/>
      <c r="J403" s="399"/>
    </row>
    <row r="404" spans="2:10">
      <c r="B404" s="149"/>
      <c r="C404" s="272"/>
      <c r="D404" s="54" t="s">
        <v>364</v>
      </c>
      <c r="E404" s="271"/>
      <c r="F404" s="34"/>
      <c r="G404" s="400"/>
      <c r="H404" s="400"/>
      <c r="I404" s="400"/>
      <c r="J404" s="401"/>
    </row>
    <row r="405" spans="2:10">
      <c r="B405" s="59"/>
      <c r="C405" s="54"/>
      <c r="D405" s="66" t="s">
        <v>68</v>
      </c>
      <c r="E405" s="43">
        <v>1</v>
      </c>
      <c r="F405" s="10" t="s">
        <v>64</v>
      </c>
      <c r="G405" s="383"/>
      <c r="H405" s="383"/>
      <c r="I405" s="383">
        <f>ROUND(E405*G405, 0)</f>
        <v>0</v>
      </c>
      <c r="J405" s="383">
        <f>ROUND(E405*H405, 0)</f>
        <v>0</v>
      </c>
    </row>
    <row r="406" spans="2:10" ht="40.75">
      <c r="B406" s="266" t="s">
        <v>294</v>
      </c>
      <c r="C406" s="70"/>
      <c r="D406" s="152" t="s">
        <v>412</v>
      </c>
      <c r="E406" s="41"/>
      <c r="F406" s="24"/>
      <c r="G406" s="398"/>
      <c r="H406" s="398"/>
      <c r="I406" s="398"/>
      <c r="J406" s="399"/>
    </row>
    <row r="407" spans="2:10">
      <c r="B407" s="149"/>
      <c r="C407" s="272"/>
      <c r="D407" s="54" t="s">
        <v>365</v>
      </c>
      <c r="E407" s="271"/>
      <c r="F407" s="34"/>
      <c r="G407" s="400"/>
      <c r="H407" s="400"/>
      <c r="I407" s="400"/>
      <c r="J407" s="401"/>
    </row>
    <row r="408" spans="2:10">
      <c r="B408" s="59"/>
      <c r="C408" s="54"/>
      <c r="D408" s="66" t="s">
        <v>68</v>
      </c>
      <c r="E408" s="43">
        <v>1</v>
      </c>
      <c r="F408" s="10" t="s">
        <v>64</v>
      </c>
      <c r="G408" s="383"/>
      <c r="H408" s="383"/>
      <c r="I408" s="383">
        <f>ROUND(E408*G408, 0)</f>
        <v>0</v>
      </c>
      <c r="J408" s="383">
        <f>ROUND(E408*H408, 0)</f>
        <v>0</v>
      </c>
    </row>
    <row r="409" spans="2:10" ht="40.75">
      <c r="B409" s="266" t="s">
        <v>409</v>
      </c>
      <c r="C409" s="70"/>
      <c r="D409" s="152" t="s">
        <v>413</v>
      </c>
      <c r="E409" s="41"/>
      <c r="F409" s="24"/>
      <c r="G409" s="398"/>
      <c r="H409" s="398"/>
      <c r="I409" s="398"/>
      <c r="J409" s="399"/>
    </row>
    <row r="410" spans="2:10">
      <c r="B410" s="149"/>
      <c r="C410" s="272"/>
      <c r="D410" s="54" t="s">
        <v>365</v>
      </c>
      <c r="E410" s="271"/>
      <c r="F410" s="34"/>
      <c r="G410" s="400"/>
      <c r="H410" s="400"/>
      <c r="I410" s="400"/>
      <c r="J410" s="401"/>
    </row>
    <row r="411" spans="2:10">
      <c r="B411" s="59"/>
      <c r="C411" s="54"/>
      <c r="D411" s="66" t="s">
        <v>68</v>
      </c>
      <c r="E411" s="43">
        <v>1</v>
      </c>
      <c r="F411" s="10" t="s">
        <v>64</v>
      </c>
      <c r="G411" s="383"/>
      <c r="H411" s="383"/>
      <c r="I411" s="383">
        <f>ROUND(E411*G411, 0)</f>
        <v>0</v>
      </c>
      <c r="J411" s="383">
        <f>ROUND(E411*H411, 0)</f>
        <v>0</v>
      </c>
    </row>
    <row r="412" spans="2:10" ht="27.2">
      <c r="B412" s="266" t="s">
        <v>410</v>
      </c>
      <c r="C412" s="70"/>
      <c r="D412" s="152" t="s">
        <v>414</v>
      </c>
      <c r="E412" s="41"/>
      <c r="F412" s="24"/>
      <c r="G412" s="398"/>
      <c r="H412" s="398"/>
      <c r="I412" s="398"/>
      <c r="J412" s="399"/>
    </row>
    <row r="413" spans="2:10">
      <c r="B413" s="149"/>
      <c r="C413" s="272"/>
      <c r="D413" s="54" t="s">
        <v>367</v>
      </c>
      <c r="E413" s="271"/>
      <c r="F413" s="34"/>
      <c r="G413" s="400"/>
      <c r="H413" s="400"/>
      <c r="I413" s="400"/>
      <c r="J413" s="401"/>
    </row>
    <row r="414" spans="2:10">
      <c r="B414" s="149"/>
      <c r="C414" s="54"/>
      <c r="D414" s="66" t="s">
        <v>68</v>
      </c>
      <c r="E414" s="43">
        <v>1</v>
      </c>
      <c r="F414" s="10" t="s">
        <v>64</v>
      </c>
      <c r="G414" s="383"/>
      <c r="H414" s="383"/>
      <c r="I414" s="383">
        <f>ROUND(E414*G414, 0)</f>
        <v>0</v>
      </c>
      <c r="J414" s="383">
        <f>ROUND(E414*H414, 0)</f>
        <v>0</v>
      </c>
    </row>
    <row r="415" spans="2:10" ht="27.2">
      <c r="B415" s="266" t="s">
        <v>416</v>
      </c>
      <c r="C415" s="70"/>
      <c r="D415" s="152" t="s">
        <v>415</v>
      </c>
      <c r="E415" s="41"/>
      <c r="F415" s="24"/>
      <c r="G415" s="398"/>
      <c r="H415" s="398"/>
      <c r="I415" s="398"/>
      <c r="J415" s="399"/>
    </row>
    <row r="416" spans="2:10">
      <c r="B416" s="149"/>
      <c r="C416" s="272"/>
      <c r="D416" s="54" t="s">
        <v>382</v>
      </c>
      <c r="E416" s="271"/>
      <c r="F416" s="34"/>
      <c r="G416" s="400"/>
      <c r="H416" s="400"/>
      <c r="I416" s="400"/>
      <c r="J416" s="401"/>
    </row>
    <row r="417" spans="2:10">
      <c r="B417" s="59"/>
      <c r="C417" s="54"/>
      <c r="D417" s="66" t="s">
        <v>68</v>
      </c>
      <c r="E417" s="43">
        <v>1</v>
      </c>
      <c r="F417" s="10" t="s">
        <v>64</v>
      </c>
      <c r="G417" s="383"/>
      <c r="H417" s="383"/>
      <c r="I417" s="383">
        <f>ROUND(E417*G417, 0)</f>
        <v>0</v>
      </c>
      <c r="J417" s="383">
        <f>ROUND(E417*H417, 0)</f>
        <v>0</v>
      </c>
    </row>
    <row r="418" spans="2:10" ht="67.95">
      <c r="B418" s="56">
        <v>4</v>
      </c>
      <c r="C418" s="270" t="s">
        <v>25</v>
      </c>
      <c r="D418" s="273" t="s">
        <v>369</v>
      </c>
      <c r="E418" s="69"/>
      <c r="F418" s="24"/>
      <c r="G418" s="398"/>
      <c r="H418" s="398"/>
      <c r="I418" s="398"/>
      <c r="J418" s="399"/>
    </row>
    <row r="419" spans="2:10">
      <c r="B419" s="149"/>
      <c r="C419" s="52"/>
      <c r="D419" s="54" t="s">
        <v>368</v>
      </c>
      <c r="E419" s="271"/>
      <c r="F419" s="34"/>
      <c r="G419" s="400"/>
      <c r="H419" s="400"/>
      <c r="I419" s="400"/>
      <c r="J419" s="401"/>
    </row>
    <row r="420" spans="2:10">
      <c r="B420" s="59"/>
      <c r="C420" s="154"/>
      <c r="D420" s="66" t="s">
        <v>68</v>
      </c>
      <c r="E420" s="43">
        <v>1</v>
      </c>
      <c r="F420" s="10" t="s">
        <v>64</v>
      </c>
      <c r="G420" s="383"/>
      <c r="H420" s="383"/>
      <c r="I420" s="383">
        <f>ROUND(E420*G420, 0)</f>
        <v>0</v>
      </c>
      <c r="J420" s="383">
        <f>ROUND(E420*H420, 0)</f>
        <v>0</v>
      </c>
    </row>
    <row r="421" spans="2:10" ht="27" customHeight="1">
      <c r="B421" s="55">
        <v>5</v>
      </c>
      <c r="C421" s="40" t="s">
        <v>212</v>
      </c>
      <c r="D421" s="155" t="s">
        <v>380</v>
      </c>
      <c r="E421" s="156"/>
      <c r="F421" s="2"/>
      <c r="G421" s="402"/>
      <c r="H421" s="402"/>
      <c r="I421" s="402"/>
      <c r="J421" s="403"/>
    </row>
    <row r="422" spans="2:10" ht="27.2">
      <c r="B422" s="266" t="s">
        <v>326</v>
      </c>
      <c r="C422" s="57"/>
      <c r="D422" s="152" t="s">
        <v>379</v>
      </c>
      <c r="E422" s="41"/>
      <c r="F422" s="24"/>
      <c r="G422" s="398"/>
      <c r="H422" s="398"/>
      <c r="I422" s="398"/>
      <c r="J422" s="399"/>
    </row>
    <row r="423" spans="2:10">
      <c r="B423" s="149"/>
      <c r="C423" s="52"/>
      <c r="D423" s="54" t="s">
        <v>350</v>
      </c>
      <c r="E423" s="28"/>
      <c r="F423" s="29"/>
      <c r="G423" s="386"/>
      <c r="H423" s="386"/>
      <c r="I423" s="386"/>
      <c r="J423" s="387"/>
    </row>
    <row r="424" spans="2:10">
      <c r="B424" s="149"/>
      <c r="C424" s="154"/>
      <c r="D424" s="66" t="s">
        <v>68</v>
      </c>
      <c r="E424" s="43">
        <v>1</v>
      </c>
      <c r="F424" s="10" t="s">
        <v>64</v>
      </c>
      <c r="G424" s="383"/>
      <c r="H424" s="383"/>
      <c r="I424" s="383">
        <f>ROUND(E424*G424, 0)</f>
        <v>0</v>
      </c>
      <c r="J424" s="383">
        <f>ROUND(E424*H424, 0)</f>
        <v>0</v>
      </c>
    </row>
    <row r="425" spans="2:10" ht="27.2">
      <c r="B425" s="266" t="s">
        <v>417</v>
      </c>
      <c r="C425" s="57"/>
      <c r="D425" s="152" t="s">
        <v>381</v>
      </c>
      <c r="E425" s="41"/>
      <c r="F425" s="24"/>
      <c r="G425" s="398"/>
      <c r="H425" s="398"/>
      <c r="I425" s="398"/>
      <c r="J425" s="399"/>
    </row>
    <row r="426" spans="2:10">
      <c r="B426" s="149"/>
      <c r="C426" s="52"/>
      <c r="D426" s="54" t="s">
        <v>350</v>
      </c>
      <c r="E426" s="28"/>
      <c r="F426" s="29"/>
      <c r="G426" s="386"/>
      <c r="H426" s="386"/>
      <c r="I426" s="386"/>
      <c r="J426" s="387"/>
    </row>
    <row r="427" spans="2:10">
      <c r="B427" s="149"/>
      <c r="C427" s="154"/>
      <c r="D427" s="66" t="s">
        <v>68</v>
      </c>
      <c r="E427" s="43">
        <v>1</v>
      </c>
      <c r="F427" s="10" t="s">
        <v>64</v>
      </c>
      <c r="G427" s="383"/>
      <c r="H427" s="383"/>
      <c r="I427" s="383">
        <f>ROUND(E427*G427, 0)</f>
        <v>0</v>
      </c>
      <c r="J427" s="383">
        <f>ROUND(E427*H427, 0)</f>
        <v>0</v>
      </c>
    </row>
    <row r="428" spans="2:10" ht="27.2">
      <c r="B428" s="50">
        <v>6</v>
      </c>
      <c r="C428" s="8" t="s">
        <v>25</v>
      </c>
      <c r="D428" s="15" t="s">
        <v>370</v>
      </c>
      <c r="E428" s="72"/>
      <c r="F428" s="61"/>
      <c r="G428" s="404"/>
      <c r="H428" s="404"/>
      <c r="I428" s="404"/>
      <c r="J428" s="405"/>
    </row>
    <row r="429" spans="2:10">
      <c r="B429" s="53" t="s">
        <v>330</v>
      </c>
      <c r="C429" s="158"/>
      <c r="D429" s="274" t="s">
        <v>372</v>
      </c>
      <c r="E429" s="16">
        <v>1</v>
      </c>
      <c r="F429" s="10" t="s">
        <v>64</v>
      </c>
      <c r="G429" s="383"/>
      <c r="H429" s="383"/>
      <c r="I429" s="383">
        <f>ROUND(E429*G429, 0)</f>
        <v>0</v>
      </c>
      <c r="J429" s="383">
        <f>ROUND(E429*H429, 0)</f>
        <v>0</v>
      </c>
    </row>
    <row r="430" spans="2:10">
      <c r="B430" s="53" t="s">
        <v>418</v>
      </c>
      <c r="C430" s="158"/>
      <c r="D430" s="274" t="s">
        <v>371</v>
      </c>
      <c r="E430" s="16">
        <v>1</v>
      </c>
      <c r="F430" s="10" t="s">
        <v>64</v>
      </c>
      <c r="G430" s="383"/>
      <c r="H430" s="383"/>
      <c r="I430" s="383">
        <f t="shared" ref="I430:I436" si="143">ROUND(E430*G430, 0)</f>
        <v>0</v>
      </c>
      <c r="J430" s="383">
        <f t="shared" ref="J430:J436" si="144">ROUND(E430*H430, 0)</f>
        <v>0</v>
      </c>
    </row>
    <row r="431" spans="2:10" ht="28.55" customHeight="1">
      <c r="B431" s="53" t="s">
        <v>419</v>
      </c>
      <c r="C431" s="158"/>
      <c r="D431" s="274" t="s">
        <v>373</v>
      </c>
      <c r="E431" s="16">
        <v>1</v>
      </c>
      <c r="F431" s="10" t="s">
        <v>64</v>
      </c>
      <c r="G431" s="383"/>
      <c r="H431" s="383"/>
      <c r="I431" s="383">
        <f t="shared" si="143"/>
        <v>0</v>
      </c>
      <c r="J431" s="383">
        <f t="shared" si="144"/>
        <v>0</v>
      </c>
    </row>
    <row r="432" spans="2:10" ht="27.2">
      <c r="B432" s="53" t="s">
        <v>420</v>
      </c>
      <c r="C432" s="158"/>
      <c r="D432" s="274" t="s">
        <v>374</v>
      </c>
      <c r="E432" s="16">
        <v>1</v>
      </c>
      <c r="F432" s="10" t="s">
        <v>64</v>
      </c>
      <c r="G432" s="383"/>
      <c r="H432" s="383"/>
      <c r="I432" s="383">
        <f t="shared" si="143"/>
        <v>0</v>
      </c>
      <c r="J432" s="383">
        <f t="shared" si="144"/>
        <v>0</v>
      </c>
    </row>
    <row r="433" spans="2:10" ht="14.3" customHeight="1">
      <c r="B433" s="53" t="s">
        <v>421</v>
      </c>
      <c r="C433" s="158"/>
      <c r="D433" s="274" t="s">
        <v>375</v>
      </c>
      <c r="E433" s="16">
        <v>2</v>
      </c>
      <c r="F433" s="10" t="s">
        <v>64</v>
      </c>
      <c r="G433" s="383"/>
      <c r="H433" s="383"/>
      <c r="I433" s="383">
        <f t="shared" si="143"/>
        <v>0</v>
      </c>
      <c r="J433" s="383">
        <f t="shared" si="144"/>
        <v>0</v>
      </c>
    </row>
    <row r="434" spans="2:10" ht="28.55" customHeight="1">
      <c r="B434" s="53" t="s">
        <v>422</v>
      </c>
      <c r="C434" s="158"/>
      <c r="D434" s="274" t="s">
        <v>376</v>
      </c>
      <c r="E434" s="16">
        <v>1</v>
      </c>
      <c r="F434" s="10" t="s">
        <v>64</v>
      </c>
      <c r="G434" s="383"/>
      <c r="H434" s="383"/>
      <c r="I434" s="383">
        <f t="shared" si="143"/>
        <v>0</v>
      </c>
      <c r="J434" s="383">
        <f t="shared" si="144"/>
        <v>0</v>
      </c>
    </row>
    <row r="435" spans="2:10" ht="27.2">
      <c r="B435" s="53" t="s">
        <v>423</v>
      </c>
      <c r="C435" s="158"/>
      <c r="D435" s="274" t="s">
        <v>377</v>
      </c>
      <c r="E435" s="16">
        <v>1</v>
      </c>
      <c r="F435" s="10" t="s">
        <v>64</v>
      </c>
      <c r="G435" s="383"/>
      <c r="H435" s="383"/>
      <c r="I435" s="383">
        <f t="shared" si="143"/>
        <v>0</v>
      </c>
      <c r="J435" s="383">
        <f t="shared" si="144"/>
        <v>0</v>
      </c>
    </row>
    <row r="436" spans="2:10" ht="14.3" customHeight="1">
      <c r="B436" s="53" t="s">
        <v>424</v>
      </c>
      <c r="C436" s="158"/>
      <c r="D436" s="274" t="s">
        <v>378</v>
      </c>
      <c r="E436" s="16">
        <v>1</v>
      </c>
      <c r="F436" s="10" t="s">
        <v>64</v>
      </c>
      <c r="G436" s="383"/>
      <c r="H436" s="383"/>
      <c r="I436" s="383">
        <f t="shared" si="143"/>
        <v>0</v>
      </c>
      <c r="J436" s="383">
        <f t="shared" si="144"/>
        <v>0</v>
      </c>
    </row>
    <row r="437" spans="2:10" ht="12.9">
      <c r="B437" s="142"/>
      <c r="C437" s="143"/>
      <c r="D437" s="143" t="s">
        <v>190</v>
      </c>
      <c r="E437" s="144"/>
      <c r="F437" s="143"/>
      <c r="G437" s="145"/>
      <c r="H437" s="146"/>
      <c r="I437" s="147">
        <f>SUM(I340:I436)</f>
        <v>0</v>
      </c>
      <c r="J437" s="147">
        <f>SUM(J340:J436)</f>
        <v>0</v>
      </c>
    </row>
    <row r="438" spans="2:10" ht="13.75" customHeight="1">
      <c r="B438" s="124"/>
      <c r="C438"/>
      <c r="D438"/>
      <c r="E438" s="117"/>
      <c r="F438" s="117"/>
      <c r="G438" s="119"/>
      <c r="H438" s="119"/>
      <c r="I438" s="119"/>
      <c r="J438" s="119"/>
    </row>
    <row r="439" spans="2:10" ht="13.75" customHeight="1">
      <c r="B439" s="124"/>
      <c r="C439"/>
      <c r="D439"/>
      <c r="E439" s="117"/>
      <c r="F439" s="117"/>
      <c r="G439" s="119"/>
      <c r="H439" s="119"/>
      <c r="I439" s="119"/>
      <c r="J439" s="119"/>
    </row>
    <row r="440" spans="2:10" ht="15.65">
      <c r="B440" s="349" t="s">
        <v>92</v>
      </c>
      <c r="C440" s="349"/>
      <c r="D440" s="349"/>
      <c r="E440" s="349"/>
      <c r="F440" s="349"/>
      <c r="G440" s="349"/>
      <c r="H440" s="349"/>
      <c r="I440" s="349"/>
      <c r="J440" s="349"/>
    </row>
    <row r="441" spans="2:10" ht="12.9">
      <c r="B441" s="366" t="s">
        <v>582</v>
      </c>
      <c r="C441" s="367"/>
      <c r="D441" s="367"/>
      <c r="E441" s="367"/>
      <c r="F441" s="367"/>
      <c r="G441" s="367"/>
      <c r="H441" s="367"/>
      <c r="I441" s="367"/>
      <c r="J441" s="368"/>
    </row>
    <row r="442" spans="2:10" ht="67.95">
      <c r="B442" s="115">
        <v>1</v>
      </c>
      <c r="C442" s="8" t="s">
        <v>586</v>
      </c>
      <c r="D442" s="8" t="s">
        <v>583</v>
      </c>
      <c r="E442" s="10">
        <v>2308.54</v>
      </c>
      <c r="F442" s="10" t="s">
        <v>94</v>
      </c>
      <c r="G442" s="383"/>
      <c r="H442" s="383"/>
      <c r="I442" s="383">
        <f t="shared" ref="I442" si="145">ROUND(E442*G442, 0)</f>
        <v>0</v>
      </c>
      <c r="J442" s="383">
        <f t="shared" ref="J442" si="146">ROUND(E442*H442, 0)</f>
        <v>0</v>
      </c>
    </row>
    <row r="443" spans="2:10" ht="67.95">
      <c r="B443" s="115">
        <v>2</v>
      </c>
      <c r="C443" s="8" t="s">
        <v>587</v>
      </c>
      <c r="D443" s="8" t="s">
        <v>585</v>
      </c>
      <c r="E443" s="10">
        <v>297.31</v>
      </c>
      <c r="F443" s="10" t="s">
        <v>94</v>
      </c>
      <c r="G443" s="383"/>
      <c r="H443" s="383"/>
      <c r="I443" s="383">
        <f t="shared" ref="I443" si="147">ROUND(E443*G443, 0)</f>
        <v>0</v>
      </c>
      <c r="J443" s="383">
        <f t="shared" ref="J443" si="148">ROUND(E443*H443, 0)</f>
        <v>0</v>
      </c>
    </row>
    <row r="444" spans="2:10" ht="67.95">
      <c r="B444" s="115">
        <v>3</v>
      </c>
      <c r="C444" s="8" t="s">
        <v>588</v>
      </c>
      <c r="D444" s="8" t="s">
        <v>584</v>
      </c>
      <c r="E444" s="10">
        <v>72.81</v>
      </c>
      <c r="F444" s="10" t="s">
        <v>94</v>
      </c>
      <c r="G444" s="383"/>
      <c r="H444" s="383"/>
      <c r="I444" s="383">
        <f t="shared" ref="I444" si="149">ROUND(E444*G444, 0)</f>
        <v>0</v>
      </c>
      <c r="J444" s="383">
        <f t="shared" ref="J444" si="150">ROUND(E444*H444, 0)</f>
        <v>0</v>
      </c>
    </row>
    <row r="445" spans="2:10" ht="67.95">
      <c r="B445" s="115">
        <v>4</v>
      </c>
      <c r="C445" s="8" t="s">
        <v>594</v>
      </c>
      <c r="D445" s="73" t="s">
        <v>589</v>
      </c>
      <c r="E445" s="10">
        <v>649.23</v>
      </c>
      <c r="F445" s="10" t="s">
        <v>94</v>
      </c>
      <c r="G445" s="383"/>
      <c r="H445" s="383"/>
      <c r="I445" s="383">
        <f t="shared" ref="I445" si="151">ROUND(E445*G445, 0)</f>
        <v>0</v>
      </c>
      <c r="J445" s="383">
        <f t="shared" ref="J445" si="152">ROUND(E445*H445, 0)</f>
        <v>0</v>
      </c>
    </row>
    <row r="446" spans="2:10" s="148" customFormat="1" ht="67.95">
      <c r="B446" s="115">
        <v>5</v>
      </c>
      <c r="C446" s="8" t="s">
        <v>595</v>
      </c>
      <c r="D446" s="73" t="s">
        <v>590</v>
      </c>
      <c r="E446" s="310">
        <v>1732.99</v>
      </c>
      <c r="F446" s="10" t="s">
        <v>94</v>
      </c>
      <c r="G446" s="383"/>
      <c r="H446" s="383"/>
      <c r="I446" s="383">
        <f t="shared" ref="I446" si="153">ROUND(E446*G446, 0)</f>
        <v>0</v>
      </c>
      <c r="J446" s="383">
        <f t="shared" ref="J446" si="154">ROUND(E446*H446, 0)</f>
        <v>0</v>
      </c>
    </row>
    <row r="447" spans="2:10" ht="95.1">
      <c r="B447" s="115">
        <v>6</v>
      </c>
      <c r="C447" s="8" t="s">
        <v>596</v>
      </c>
      <c r="D447" s="73" t="s">
        <v>591</v>
      </c>
      <c r="E447" s="10">
        <f>71.3+39.79+64.77+56.11</f>
        <v>231.97000000000003</v>
      </c>
      <c r="F447" s="10" t="s">
        <v>94</v>
      </c>
      <c r="G447" s="383"/>
      <c r="H447" s="383"/>
      <c r="I447" s="383">
        <f t="shared" ref="I447" si="155">ROUND(E447*G447, 0)</f>
        <v>0</v>
      </c>
      <c r="J447" s="383">
        <f t="shared" ref="J447" si="156">ROUND(E447*H447, 0)</f>
        <v>0</v>
      </c>
    </row>
    <row r="448" spans="2:10" ht="81.55">
      <c r="B448" s="115">
        <v>7</v>
      </c>
      <c r="C448" s="8" t="s">
        <v>597</v>
      </c>
      <c r="D448" s="73" t="s">
        <v>592</v>
      </c>
      <c r="E448" s="10">
        <f>(39.79-29.86)+4.02</f>
        <v>13.95</v>
      </c>
      <c r="F448" s="10" t="s">
        <v>94</v>
      </c>
      <c r="G448" s="383"/>
      <c r="H448" s="383"/>
      <c r="I448" s="383">
        <f t="shared" ref="I448:I449" si="157">ROUND(E448*G448, 0)</f>
        <v>0</v>
      </c>
      <c r="J448" s="383">
        <f t="shared" ref="J448:J449" si="158">ROUND(E448*H448, 0)</f>
        <v>0</v>
      </c>
    </row>
    <row r="449" spans="2:10" ht="81.55">
      <c r="B449" s="115">
        <v>8</v>
      </c>
      <c r="C449" s="8" t="s">
        <v>598</v>
      </c>
      <c r="D449" s="73" t="s">
        <v>593</v>
      </c>
      <c r="E449" s="10">
        <v>50.52</v>
      </c>
      <c r="F449" s="10" t="s">
        <v>94</v>
      </c>
      <c r="G449" s="383"/>
      <c r="H449" s="383"/>
      <c r="I449" s="383">
        <f t="shared" si="157"/>
        <v>0</v>
      </c>
      <c r="J449" s="383">
        <f t="shared" si="158"/>
        <v>0</v>
      </c>
    </row>
    <row r="450" spans="2:10" ht="27.2">
      <c r="B450" s="115">
        <v>9</v>
      </c>
      <c r="C450" s="42" t="s">
        <v>25</v>
      </c>
      <c r="D450" s="311" t="s">
        <v>599</v>
      </c>
      <c r="E450" s="10">
        <v>33.979999999999997</v>
      </c>
      <c r="F450" s="10" t="s">
        <v>94</v>
      </c>
      <c r="G450" s="383"/>
      <c r="H450" s="383"/>
      <c r="I450" s="383">
        <f t="shared" ref="I450" si="159">ROUND(E450*G450, 0)</f>
        <v>0</v>
      </c>
      <c r="J450" s="383">
        <f t="shared" ref="J450" si="160">ROUND(E450*H450, 0)</f>
        <v>0</v>
      </c>
    </row>
    <row r="451" spans="2:10" ht="27.2">
      <c r="B451" s="115">
        <v>10</v>
      </c>
      <c r="C451" s="7" t="s">
        <v>10</v>
      </c>
      <c r="D451" s="62" t="s">
        <v>66</v>
      </c>
      <c r="E451" s="64">
        <v>31.56</v>
      </c>
      <c r="F451" s="23" t="s">
        <v>94</v>
      </c>
      <c r="G451" s="383"/>
      <c r="H451" s="390"/>
      <c r="I451" s="383">
        <f t="shared" ref="I451:I452" si="161">ROUND(E451*G451, 0)</f>
        <v>0</v>
      </c>
      <c r="J451" s="383">
        <f t="shared" ref="J451:J452" si="162">ROUND(E451*H451, 0)</f>
        <v>0</v>
      </c>
    </row>
    <row r="452" spans="2:10" ht="67.75" customHeight="1">
      <c r="B452" s="115">
        <v>11</v>
      </c>
      <c r="C452" s="7" t="s">
        <v>11</v>
      </c>
      <c r="D452" s="8" t="s">
        <v>600</v>
      </c>
      <c r="E452" s="10">
        <v>18.32</v>
      </c>
      <c r="F452" s="23" t="s">
        <v>94</v>
      </c>
      <c r="G452" s="383"/>
      <c r="H452" s="390"/>
      <c r="I452" s="383">
        <f t="shared" si="161"/>
        <v>0</v>
      </c>
      <c r="J452" s="383">
        <f t="shared" si="162"/>
        <v>0</v>
      </c>
    </row>
    <row r="453" spans="2:10" ht="12.9">
      <c r="B453" s="142"/>
      <c r="C453" s="143"/>
      <c r="D453" s="143" t="s">
        <v>190</v>
      </c>
      <c r="E453" s="144"/>
      <c r="F453" s="143"/>
      <c r="G453" s="145"/>
      <c r="H453" s="146"/>
      <c r="I453" s="147">
        <f>SUM(I442:I452)</f>
        <v>0</v>
      </c>
      <c r="J453" s="147">
        <f>SUM(J442:J452)</f>
        <v>0</v>
      </c>
    </row>
    <row r="454" spans="2:10" ht="65.25" customHeight="1"/>
    <row r="455" spans="2:10" ht="63.7" customHeight="1"/>
    <row r="456" spans="2:10" ht="38.75" customHeight="1">
      <c r="B456" s="349" t="s">
        <v>93</v>
      </c>
      <c r="C456" s="349"/>
      <c r="D456" s="349"/>
      <c r="E456" s="349"/>
      <c r="F456" s="349"/>
      <c r="G456" s="349"/>
      <c r="H456" s="349"/>
      <c r="I456" s="349"/>
      <c r="J456" s="349"/>
    </row>
    <row r="457" spans="2:10" ht="108.7">
      <c r="B457" s="115">
        <v>1</v>
      </c>
      <c r="C457" s="60" t="s">
        <v>151</v>
      </c>
      <c r="D457" s="8" t="s">
        <v>434</v>
      </c>
      <c r="E457" s="16">
        <v>373.73</v>
      </c>
      <c r="F457" s="10" t="s">
        <v>91</v>
      </c>
      <c r="G457" s="383"/>
      <c r="H457" s="383"/>
      <c r="I457" s="383">
        <f t="shared" ref="I457:I461" si="163">ROUND(E457*G457, 0)</f>
        <v>0</v>
      </c>
      <c r="J457" s="383">
        <f t="shared" ref="J457:J461" si="164">ROUND(E457*H457, 0)</f>
        <v>0</v>
      </c>
    </row>
    <row r="458" spans="2:10" ht="108.7">
      <c r="B458" s="115">
        <v>2</v>
      </c>
      <c r="C458" s="8" t="s">
        <v>152</v>
      </c>
      <c r="D458" s="15" t="s">
        <v>433</v>
      </c>
      <c r="E458" s="16">
        <v>373.73</v>
      </c>
      <c r="F458" s="10" t="s">
        <v>91</v>
      </c>
      <c r="G458" s="383"/>
      <c r="H458" s="383"/>
      <c r="I458" s="383">
        <f t="shared" si="163"/>
        <v>0</v>
      </c>
      <c r="J458" s="383">
        <f t="shared" si="164"/>
        <v>0</v>
      </c>
    </row>
    <row r="459" spans="2:10" ht="81.55">
      <c r="B459" s="115">
        <v>3</v>
      </c>
      <c r="C459" s="8" t="s">
        <v>468</v>
      </c>
      <c r="D459" s="15" t="s">
        <v>467</v>
      </c>
      <c r="E459" s="44">
        <v>8.51</v>
      </c>
      <c r="F459" s="39" t="s">
        <v>94</v>
      </c>
      <c r="G459" s="406"/>
      <c r="H459" s="406"/>
      <c r="I459" s="383">
        <f t="shared" ref="I459" si="165">ROUND(E459*G459, 0)</f>
        <v>0</v>
      </c>
      <c r="J459" s="383">
        <f t="shared" ref="J459" si="166">ROUND(E459*H459, 0)</f>
        <v>0</v>
      </c>
    </row>
    <row r="460" spans="2:10" ht="81.55">
      <c r="B460" s="115">
        <v>4</v>
      </c>
      <c r="C460" s="8" t="s">
        <v>25</v>
      </c>
      <c r="D460" s="8" t="s">
        <v>444</v>
      </c>
      <c r="E460" s="16">
        <v>15.04</v>
      </c>
      <c r="F460" s="10" t="s">
        <v>94</v>
      </c>
      <c r="G460" s="383"/>
      <c r="H460" s="383"/>
      <c r="I460" s="383">
        <f t="shared" ref="I460" si="167">ROUND(E460*G460, 0)</f>
        <v>0</v>
      </c>
      <c r="J460" s="383">
        <f t="shared" ref="J460" si="168">ROUND(E460*H460, 0)</f>
        <v>0</v>
      </c>
    </row>
    <row r="461" spans="2:10" ht="81.55">
      <c r="B461" s="115">
        <v>5</v>
      </c>
      <c r="C461" s="60" t="s">
        <v>462</v>
      </c>
      <c r="D461" s="8" t="s">
        <v>443</v>
      </c>
      <c r="E461" s="20">
        <f>33.53+6.59+57.8+18.58</f>
        <v>116.5</v>
      </c>
      <c r="F461" s="10" t="s">
        <v>91</v>
      </c>
      <c r="G461" s="383"/>
      <c r="H461" s="383"/>
      <c r="I461" s="383">
        <f t="shared" si="163"/>
        <v>0</v>
      </c>
      <c r="J461" s="383">
        <f t="shared" si="164"/>
        <v>0</v>
      </c>
    </row>
    <row r="462" spans="2:10" s="148" customFormat="1" ht="81.55">
      <c r="B462" s="115">
        <v>6</v>
      </c>
      <c r="C462" s="60" t="s">
        <v>153</v>
      </c>
      <c r="D462" s="8" t="s">
        <v>435</v>
      </c>
      <c r="E462" s="20">
        <f>167.82+122.15</f>
        <v>289.97000000000003</v>
      </c>
      <c r="F462" s="10" t="s">
        <v>91</v>
      </c>
      <c r="G462" s="383"/>
      <c r="H462" s="383"/>
      <c r="I462" s="383">
        <f t="shared" ref="I462" si="169">ROUND(E462*G462, 0)</f>
        <v>0</v>
      </c>
      <c r="J462" s="383">
        <f t="shared" ref="J462" si="170">ROUND(E462*H462, 0)</f>
        <v>0</v>
      </c>
    </row>
    <row r="463" spans="2:10" ht="81.55">
      <c r="B463" s="115">
        <v>7</v>
      </c>
      <c r="C463" s="60" t="s">
        <v>436</v>
      </c>
      <c r="D463" s="8" t="s">
        <v>465</v>
      </c>
      <c r="E463" s="20">
        <f>24.99+36.55</f>
        <v>61.539999999999992</v>
      </c>
      <c r="F463" s="10" t="s">
        <v>94</v>
      </c>
      <c r="G463" s="383"/>
      <c r="H463" s="383"/>
      <c r="I463" s="383">
        <f t="shared" ref="I463" si="171">ROUND(E463*G463, 0)</f>
        <v>0</v>
      </c>
      <c r="J463" s="383">
        <f t="shared" ref="J463" si="172">ROUND(E463*H463, 0)</f>
        <v>0</v>
      </c>
    </row>
    <row r="464" spans="2:10" ht="54.35">
      <c r="B464" s="115">
        <v>8</v>
      </c>
      <c r="C464" s="60" t="s">
        <v>463</v>
      </c>
      <c r="D464" s="8" t="s">
        <v>437</v>
      </c>
      <c r="E464" s="20">
        <v>91.04</v>
      </c>
      <c r="F464" s="10" t="s">
        <v>91</v>
      </c>
      <c r="G464" s="383"/>
      <c r="H464" s="383"/>
      <c r="I464" s="383">
        <f t="shared" ref="I464:I467" si="173">ROUND(E464*G464, 0)</f>
        <v>0</v>
      </c>
      <c r="J464" s="383">
        <f t="shared" ref="J464:J467" si="174">ROUND(E464*H464, 0)</f>
        <v>0</v>
      </c>
    </row>
    <row r="465" spans="2:10" ht="54.35">
      <c r="B465" s="115">
        <v>9</v>
      </c>
      <c r="C465" s="60" t="s">
        <v>464</v>
      </c>
      <c r="D465" s="8" t="s">
        <v>469</v>
      </c>
      <c r="E465" s="16">
        <v>8.51</v>
      </c>
      <c r="F465" s="10" t="s">
        <v>94</v>
      </c>
      <c r="G465" s="383"/>
      <c r="H465" s="383"/>
      <c r="I465" s="383">
        <f t="shared" si="173"/>
        <v>0</v>
      </c>
      <c r="J465" s="383">
        <f t="shared" si="174"/>
        <v>0</v>
      </c>
    </row>
    <row r="466" spans="2:10" ht="81.55">
      <c r="B466" s="115">
        <v>10</v>
      </c>
      <c r="C466" s="60" t="s">
        <v>155</v>
      </c>
      <c r="D466" s="8" t="s">
        <v>466</v>
      </c>
      <c r="E466" s="10">
        <v>90.16</v>
      </c>
      <c r="F466" s="10" t="s">
        <v>94</v>
      </c>
      <c r="G466" s="383"/>
      <c r="H466" s="383"/>
      <c r="I466" s="383">
        <f>ROUND(E466*G466, 0)</f>
        <v>0</v>
      </c>
      <c r="J466" s="383">
        <f>ROUND(E466*H466, 0)</f>
        <v>0</v>
      </c>
    </row>
    <row r="467" spans="2:10" ht="67.95">
      <c r="B467" s="115">
        <v>11</v>
      </c>
      <c r="C467" s="60" t="s">
        <v>154</v>
      </c>
      <c r="D467" s="8" t="s">
        <v>13</v>
      </c>
      <c r="E467" s="10">
        <v>654.65</v>
      </c>
      <c r="F467" s="10" t="s">
        <v>94</v>
      </c>
      <c r="G467" s="383"/>
      <c r="H467" s="383"/>
      <c r="I467" s="383">
        <f t="shared" si="173"/>
        <v>0</v>
      </c>
      <c r="J467" s="383">
        <f t="shared" si="174"/>
        <v>0</v>
      </c>
    </row>
    <row r="468" spans="2:10" ht="54.35">
      <c r="B468" s="115">
        <v>12</v>
      </c>
      <c r="C468" s="60" t="s">
        <v>461</v>
      </c>
      <c r="D468" s="8" t="s">
        <v>440</v>
      </c>
      <c r="E468" s="16">
        <v>33.520000000000003</v>
      </c>
      <c r="F468" s="10" t="s">
        <v>94</v>
      </c>
      <c r="G468" s="383"/>
      <c r="H468" s="383"/>
      <c r="I468" s="383">
        <f t="shared" ref="I468:I469" si="175">ROUND(E468*G468, 0)</f>
        <v>0</v>
      </c>
      <c r="J468" s="383">
        <f t="shared" ref="J468:J469" si="176">ROUND(E468*H468, 0)</f>
        <v>0</v>
      </c>
    </row>
    <row r="469" spans="2:10" ht="67.95">
      <c r="B469" s="115">
        <v>13</v>
      </c>
      <c r="C469" s="290" t="s">
        <v>472</v>
      </c>
      <c r="D469" s="8" t="s">
        <v>471</v>
      </c>
      <c r="E469" s="16">
        <v>409.17</v>
      </c>
      <c r="F469" s="10" t="s">
        <v>94</v>
      </c>
      <c r="G469" s="383"/>
      <c r="H469" s="383"/>
      <c r="I469" s="383">
        <f t="shared" si="175"/>
        <v>0</v>
      </c>
      <c r="J469" s="383">
        <f t="shared" si="176"/>
        <v>0</v>
      </c>
    </row>
    <row r="470" spans="2:10" ht="81.55">
      <c r="B470" s="115">
        <v>14</v>
      </c>
      <c r="C470" s="57" t="s">
        <v>25</v>
      </c>
      <c r="D470" s="17" t="s">
        <v>470</v>
      </c>
      <c r="E470" s="44">
        <v>197.12</v>
      </c>
      <c r="F470" s="39" t="s">
        <v>94</v>
      </c>
      <c r="G470" s="407"/>
      <c r="H470" s="406"/>
      <c r="I470" s="383">
        <f t="shared" ref="I470" si="177">ROUND(E470*G470, 0)</f>
        <v>0</v>
      </c>
      <c r="J470" s="383">
        <f t="shared" ref="J470" si="178">ROUND(E470*H470, 0)</f>
        <v>0</v>
      </c>
    </row>
    <row r="471" spans="2:10" ht="67.95">
      <c r="B471" s="115">
        <v>15</v>
      </c>
      <c r="C471" s="7" t="s">
        <v>67</v>
      </c>
      <c r="D471" s="8" t="s">
        <v>446</v>
      </c>
      <c r="E471" s="16">
        <v>126.61</v>
      </c>
      <c r="F471" s="10" t="s">
        <v>91</v>
      </c>
      <c r="G471" s="383"/>
      <c r="H471" s="383"/>
      <c r="I471" s="383">
        <f t="shared" ref="I471" si="179">ROUND(E471*G471, 0)</f>
        <v>0</v>
      </c>
      <c r="J471" s="383">
        <f t="shared" ref="J471" si="180">ROUND(E471*H471, 0)</f>
        <v>0</v>
      </c>
    </row>
    <row r="472" spans="2:10" ht="54.35">
      <c r="B472" s="115">
        <v>16</v>
      </c>
      <c r="C472" s="7" t="s">
        <v>601</v>
      </c>
      <c r="D472" s="285" t="s">
        <v>483</v>
      </c>
      <c r="E472" s="16">
        <v>78.680000000000007</v>
      </c>
      <c r="F472" s="10" t="s">
        <v>94</v>
      </c>
      <c r="G472" s="383"/>
      <c r="H472" s="383"/>
      <c r="I472" s="383">
        <f>ROUND(E472*G472, 0)</f>
        <v>0</v>
      </c>
      <c r="J472" s="383">
        <f>ROUND(E472*H472, 0)</f>
        <v>0</v>
      </c>
    </row>
    <row r="473" spans="2:10" ht="54.35">
      <c r="B473" s="115">
        <v>17</v>
      </c>
      <c r="C473" s="7" t="s">
        <v>174</v>
      </c>
      <c r="D473" s="15" t="s">
        <v>484</v>
      </c>
      <c r="E473" s="16">
        <v>33.67</v>
      </c>
      <c r="F473" s="10" t="s">
        <v>94</v>
      </c>
      <c r="G473" s="383"/>
      <c r="H473" s="383"/>
      <c r="I473" s="383">
        <f>ROUND(E473*G473, 0)</f>
        <v>0</v>
      </c>
      <c r="J473" s="383">
        <f>ROUND(E473*H473, 0)</f>
        <v>0</v>
      </c>
    </row>
    <row r="474" spans="2:10" ht="54.35">
      <c r="B474" s="115">
        <v>18</v>
      </c>
      <c r="C474" s="7" t="s">
        <v>174</v>
      </c>
      <c r="D474" s="15" t="s">
        <v>648</v>
      </c>
      <c r="E474" s="16">
        <v>136.54</v>
      </c>
      <c r="F474" s="10" t="s">
        <v>94</v>
      </c>
      <c r="G474" s="383"/>
      <c r="H474" s="383"/>
      <c r="I474" s="383">
        <f>ROUND(E474*G474, 0)</f>
        <v>0</v>
      </c>
      <c r="J474" s="383">
        <f>ROUND(E474*H474, 0)</f>
        <v>0</v>
      </c>
    </row>
    <row r="475" spans="2:10" ht="54.35">
      <c r="B475" s="115">
        <v>19</v>
      </c>
      <c r="C475" s="7" t="s">
        <v>649</v>
      </c>
      <c r="D475" s="15" t="s">
        <v>650</v>
      </c>
      <c r="E475" s="16">
        <v>28.02</v>
      </c>
      <c r="F475" s="10" t="s">
        <v>94</v>
      </c>
      <c r="G475" s="383"/>
      <c r="H475" s="383"/>
      <c r="I475" s="383">
        <f>ROUND(E475*G475, 0)</f>
        <v>0</v>
      </c>
      <c r="J475" s="383">
        <f>ROUND(E475*H475, 0)</f>
        <v>0</v>
      </c>
    </row>
    <row r="476" spans="2:10" ht="54.35">
      <c r="B476" s="115">
        <v>20</v>
      </c>
      <c r="C476" s="70" t="s">
        <v>156</v>
      </c>
      <c r="D476" s="40" t="s">
        <v>14</v>
      </c>
      <c r="E476" s="304">
        <v>50.55</v>
      </c>
      <c r="F476" s="38" t="s">
        <v>94</v>
      </c>
      <c r="G476" s="391"/>
      <c r="H476" s="391"/>
      <c r="I476" s="391">
        <f t="shared" ref="I476" si="181">ROUND(E476*G476, 0)</f>
        <v>0</v>
      </c>
      <c r="J476" s="391">
        <f t="shared" ref="J476" si="182">ROUND(E476*H476, 0)</f>
        <v>0</v>
      </c>
    </row>
    <row r="477" spans="2:10" ht="51.65">
      <c r="B477" s="303">
        <v>21</v>
      </c>
      <c r="C477" s="57" t="s">
        <v>25</v>
      </c>
      <c r="D477" s="152" t="s">
        <v>486</v>
      </c>
      <c r="E477" s="305"/>
      <c r="F477" s="24"/>
      <c r="G477" s="398"/>
      <c r="H477" s="398"/>
      <c r="I477" s="398"/>
      <c r="J477" s="399"/>
    </row>
    <row r="478" spans="2:10" ht="135.85">
      <c r="B478" s="306" t="s">
        <v>651</v>
      </c>
      <c r="C478" s="70"/>
      <c r="D478" s="70" t="s">
        <v>602</v>
      </c>
      <c r="E478" s="304">
        <v>122</v>
      </c>
      <c r="F478" s="38" t="s">
        <v>125</v>
      </c>
      <c r="G478" s="391"/>
      <c r="H478" s="391"/>
      <c r="I478" s="391">
        <f t="shared" ref="I478" si="183">ROUND(E478*G478, 0)</f>
        <v>0</v>
      </c>
      <c r="J478" s="391">
        <f t="shared" ref="J478" si="184">ROUND(E478*H478, 0)</f>
        <v>0</v>
      </c>
    </row>
    <row r="479" spans="2:10" ht="81.55">
      <c r="B479" s="306" t="s">
        <v>652</v>
      </c>
      <c r="C479" s="8"/>
      <c r="D479" s="8" t="s">
        <v>604</v>
      </c>
      <c r="E479" s="289">
        <v>21.4</v>
      </c>
      <c r="F479" s="10" t="s">
        <v>94</v>
      </c>
      <c r="G479" s="383"/>
      <c r="H479" s="383"/>
      <c r="I479" s="391">
        <f t="shared" ref="I479:I481" si="185">ROUND(E479*G479, 0)</f>
        <v>0</v>
      </c>
      <c r="J479" s="391">
        <f t="shared" ref="J479:J481" si="186">ROUND(E479*H479, 0)</f>
        <v>0</v>
      </c>
    </row>
    <row r="480" spans="2:10" ht="54.35">
      <c r="B480" s="306" t="s">
        <v>653</v>
      </c>
      <c r="C480" s="8"/>
      <c r="D480" s="8" t="s">
        <v>603</v>
      </c>
      <c r="E480" s="289">
        <v>21.4</v>
      </c>
      <c r="F480" s="10" t="s">
        <v>94</v>
      </c>
      <c r="G480" s="383"/>
      <c r="H480" s="383"/>
      <c r="I480" s="391">
        <f t="shared" si="185"/>
        <v>0</v>
      </c>
      <c r="J480" s="391">
        <f t="shared" si="186"/>
        <v>0</v>
      </c>
    </row>
    <row r="481" spans="2:10" ht="95.1">
      <c r="B481" s="306" t="s">
        <v>654</v>
      </c>
      <c r="C481" s="8"/>
      <c r="D481" s="8" t="s">
        <v>485</v>
      </c>
      <c r="E481" s="289">
        <v>21.4</v>
      </c>
      <c r="F481" s="10" t="s">
        <v>94</v>
      </c>
      <c r="G481" s="383"/>
      <c r="H481" s="383"/>
      <c r="I481" s="391">
        <f t="shared" si="185"/>
        <v>0</v>
      </c>
      <c r="J481" s="391">
        <f t="shared" si="186"/>
        <v>0</v>
      </c>
    </row>
    <row r="482" spans="2:10" ht="38.75">
      <c r="B482" s="303">
        <v>22</v>
      </c>
      <c r="C482" s="52" t="s">
        <v>25</v>
      </c>
      <c r="D482" s="308" t="s">
        <v>487</v>
      </c>
      <c r="E482" s="309"/>
      <c r="F482" s="29"/>
      <c r="G482" s="386"/>
      <c r="H482" s="386"/>
      <c r="I482" s="386"/>
      <c r="J482" s="387"/>
    </row>
    <row r="483" spans="2:10" ht="108.7">
      <c r="B483" s="307" t="s">
        <v>655</v>
      </c>
      <c r="C483" s="8"/>
      <c r="D483" s="8" t="s">
        <v>605</v>
      </c>
      <c r="E483" s="289">
        <v>23.95</v>
      </c>
      <c r="F483" s="10" t="s">
        <v>94</v>
      </c>
      <c r="G483" s="383"/>
      <c r="H483" s="383"/>
      <c r="I483" s="391">
        <f t="shared" ref="I483" si="187">ROUND(E483*G483, 0)</f>
        <v>0</v>
      </c>
      <c r="J483" s="391">
        <f t="shared" ref="J483" si="188">ROUND(E483*H483, 0)</f>
        <v>0</v>
      </c>
    </row>
    <row r="484" spans="2:10" ht="54.35" customHeight="1">
      <c r="B484" s="307" t="s">
        <v>656</v>
      </c>
      <c r="C484" s="8"/>
      <c r="D484" s="8" t="s">
        <v>606</v>
      </c>
      <c r="E484" s="289">
        <v>23.95</v>
      </c>
      <c r="F484" s="10" t="s">
        <v>94</v>
      </c>
      <c r="G484" s="383"/>
      <c r="H484" s="383"/>
      <c r="I484" s="391">
        <f t="shared" ref="I484:I488" si="189">ROUND(E484*G484, 0)</f>
        <v>0</v>
      </c>
      <c r="J484" s="391">
        <f t="shared" ref="J484:J488" si="190">ROUND(E484*H484, 0)</f>
        <v>0</v>
      </c>
    </row>
    <row r="485" spans="2:10" ht="54.35">
      <c r="B485" s="307" t="s">
        <v>657</v>
      </c>
      <c r="C485" s="8"/>
      <c r="D485" s="8" t="s">
        <v>609</v>
      </c>
      <c r="E485" s="289">
        <v>23.95</v>
      </c>
      <c r="F485" s="10" t="s">
        <v>94</v>
      </c>
      <c r="G485" s="383"/>
      <c r="H485" s="383"/>
      <c r="I485" s="391">
        <f t="shared" si="189"/>
        <v>0</v>
      </c>
      <c r="J485" s="391">
        <f t="shared" si="190"/>
        <v>0</v>
      </c>
    </row>
    <row r="486" spans="2:10" ht="135.85">
      <c r="B486" s="307" t="s">
        <v>658</v>
      </c>
      <c r="C486" s="8"/>
      <c r="D486" s="8" t="s">
        <v>607</v>
      </c>
      <c r="E486" s="289">
        <v>10.63</v>
      </c>
      <c r="F486" s="10" t="s">
        <v>94</v>
      </c>
      <c r="G486" s="383"/>
      <c r="H486" s="383"/>
      <c r="I486" s="391">
        <f t="shared" si="189"/>
        <v>0</v>
      </c>
      <c r="J486" s="391">
        <f t="shared" si="190"/>
        <v>0</v>
      </c>
    </row>
    <row r="487" spans="2:10" ht="54.35">
      <c r="B487" s="307" t="s">
        <v>659</v>
      </c>
      <c r="C487" s="8"/>
      <c r="D487" s="8" t="s">
        <v>608</v>
      </c>
      <c r="E487" s="289">
        <v>33.880000000000003</v>
      </c>
      <c r="F487" s="10" t="s">
        <v>94</v>
      </c>
      <c r="G487" s="383"/>
      <c r="H487" s="383"/>
      <c r="I487" s="391">
        <f t="shared" si="189"/>
        <v>0</v>
      </c>
      <c r="J487" s="391">
        <f t="shared" si="190"/>
        <v>0</v>
      </c>
    </row>
    <row r="488" spans="2:10" ht="108.7">
      <c r="B488" s="307" t="s">
        <v>660</v>
      </c>
      <c r="C488" s="8"/>
      <c r="D488" s="8" t="s">
        <v>610</v>
      </c>
      <c r="E488" s="289">
        <v>33.880000000000003</v>
      </c>
      <c r="F488" s="10" t="s">
        <v>94</v>
      </c>
      <c r="G488" s="383"/>
      <c r="H488" s="383"/>
      <c r="I488" s="391">
        <f t="shared" si="189"/>
        <v>0</v>
      </c>
      <c r="J488" s="391">
        <f t="shared" si="190"/>
        <v>0</v>
      </c>
    </row>
    <row r="489" spans="2:10" ht="12.9">
      <c r="B489" s="142"/>
      <c r="C489" s="143"/>
      <c r="D489" s="143" t="s">
        <v>190</v>
      </c>
      <c r="E489" s="144"/>
      <c r="F489" s="143"/>
      <c r="G489" s="145"/>
      <c r="H489" s="146"/>
      <c r="I489" s="147">
        <f>SUM(I457:I488)</f>
        <v>0</v>
      </c>
      <c r="J489" s="147">
        <f>SUM(J457:J488)</f>
        <v>0</v>
      </c>
    </row>
    <row r="490" spans="2:10" ht="90" customHeight="1"/>
    <row r="491" spans="2:10" ht="41.95" customHeight="1"/>
    <row r="492" spans="2:10" ht="103.75" customHeight="1"/>
    <row r="493" spans="2:10" ht="79.5" customHeight="1"/>
    <row r="494" spans="2:10" ht="53.5" customHeight="1"/>
    <row r="495" spans="2:10" ht="144" customHeight="1"/>
    <row r="496" spans="2:10" ht="69.8" customHeight="1"/>
    <row r="497" spans="2:10" ht="117" customHeight="1"/>
    <row r="498" spans="2:10" s="148" customFormat="1" ht="16.5" customHeight="1">
      <c r="B498" s="48"/>
      <c r="C498" s="4"/>
      <c r="D498" s="4"/>
      <c r="E498" s="5"/>
      <c r="F498" s="5"/>
      <c r="G498" s="6"/>
      <c r="H498" s="6"/>
      <c r="I498" s="6"/>
      <c r="J498" s="6"/>
    </row>
  </sheetData>
  <sheetProtection algorithmName="SHA-512" hashValue="LUH4pOOVWcWUu7goRXirfJVuzAqL39chpaVLll4kjLEx2xIFbpOB1LI6AKhMF3x1Uw4tFFsMT+2IafU1jmuo8g==" saltValue="I13m3F+lRWzHov5Rxfl11Q==" spinCount="100000" sheet="1" objects="1" scenarios="1" formatCells="0"/>
  <mergeCells count="30">
    <mergeCell ref="B10:J10"/>
    <mergeCell ref="B11:J11"/>
    <mergeCell ref="B441:J441"/>
    <mergeCell ref="B124:J124"/>
    <mergeCell ref="B172:J172"/>
    <mergeCell ref="B45:J45"/>
    <mergeCell ref="B331:J331"/>
    <mergeCell ref="B248:J248"/>
    <mergeCell ref="B221:J221"/>
    <mergeCell ref="B123:J123"/>
    <mergeCell ref="B171:J171"/>
    <mergeCell ref="B25:J25"/>
    <mergeCell ref="B35:J35"/>
    <mergeCell ref="B21:J21"/>
    <mergeCell ref="B44:J44"/>
    <mergeCell ref="B22:J22"/>
    <mergeCell ref="B9:J9"/>
    <mergeCell ref="B2:J2"/>
    <mergeCell ref="B3:J3"/>
    <mergeCell ref="B4:J4"/>
    <mergeCell ref="B5:J5"/>
    <mergeCell ref="B440:J440"/>
    <mergeCell ref="B456:J456"/>
    <mergeCell ref="B62:J62"/>
    <mergeCell ref="B157:J157"/>
    <mergeCell ref="B69:J69"/>
    <mergeCell ref="B83:J83"/>
    <mergeCell ref="B112:J112"/>
    <mergeCell ref="B92:J92"/>
    <mergeCell ref="B262:J262"/>
  </mergeCells>
  <phoneticPr fontId="15" type="noConversion"/>
  <pageMargins left="0.47244094488188981" right="7.874015748031496E-2" top="0.51" bottom="0.71" header="0.4" footer="0.35"/>
  <pageSetup paperSize="9" scale="90" orientation="portrait" r:id="rId1"/>
  <headerFooter alignWithMargins="0">
    <oddFooter>&amp;C&amp;"Times New Roman,Normál"&amp;11&amp;P.oldal</oddFooter>
  </headerFooter>
  <rowBreaks count="24" manualBreakCount="24">
    <brk id="19" max="16383" man="1"/>
    <brk id="32" max="16383" man="1"/>
    <brk id="42" max="16383" man="1"/>
    <brk id="51" max="16383" man="1"/>
    <brk id="69" max="16383" man="1"/>
    <brk id="76" max="16383" man="1"/>
    <brk id="90" max="16383" man="1"/>
    <brk id="99" max="16383" man="1"/>
    <brk id="119" max="16383" man="1"/>
    <brk id="130" max="16383" man="1"/>
    <brk id="164" max="16383" man="1"/>
    <brk id="178" max="16383" man="1"/>
    <brk id="228" max="16383" man="1"/>
    <brk id="255" max="16383" man="1"/>
    <brk id="266" max="16383" man="1"/>
    <brk id="269" max="16383" man="1"/>
    <brk id="301" max="16383" man="1"/>
    <brk id="329" max="16383" man="1"/>
    <brk id="338" max="16383" man="1"/>
    <brk id="391" max="16383" man="1"/>
    <brk id="423" max="16383" man="1"/>
    <brk id="447" max="16383" man="1"/>
    <brk id="460" max="16383" man="1"/>
    <brk id="46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G44"/>
  <sheetViews>
    <sheetView topLeftCell="A13" zoomScaleNormal="100" workbookViewId="0">
      <selection activeCell="D39" sqref="D39:F39"/>
    </sheetView>
  </sheetViews>
  <sheetFormatPr defaultColWidth="9.125" defaultRowHeight="15.65"/>
  <cols>
    <col min="1" max="1" width="3.875" style="83" customWidth="1"/>
    <col min="2" max="2" width="2.625" style="83" customWidth="1"/>
    <col min="3" max="3" width="23.75" style="83" customWidth="1"/>
    <col min="4" max="5" width="20.75" style="83" customWidth="1"/>
    <col min="6" max="6" width="14.625" style="83" customWidth="1"/>
    <col min="7" max="7" width="3.125" style="83" customWidth="1"/>
    <col min="8" max="8" width="3" style="83" customWidth="1"/>
    <col min="9" max="16384" width="9.125" style="83"/>
  </cols>
  <sheetData>
    <row r="2" spans="2:7">
      <c r="B2" s="80"/>
      <c r="C2" s="81"/>
      <c r="D2" s="81"/>
      <c r="E2" s="81"/>
      <c r="F2" s="81"/>
      <c r="G2" s="82"/>
    </row>
    <row r="3" spans="2:7">
      <c r="B3" s="84"/>
      <c r="C3" s="85"/>
      <c r="D3" s="85"/>
      <c r="E3" s="85"/>
      <c r="F3" s="85"/>
      <c r="G3" s="86"/>
    </row>
    <row r="4" spans="2:7">
      <c r="B4" s="84"/>
      <c r="C4" s="85"/>
      <c r="D4" s="85"/>
      <c r="E4" s="85"/>
      <c r="F4" s="85"/>
      <c r="G4" s="86"/>
    </row>
    <row r="5" spans="2:7">
      <c r="B5" s="84"/>
      <c r="C5" s="85"/>
      <c r="D5" s="85"/>
      <c r="E5" s="85"/>
      <c r="F5" s="85"/>
      <c r="G5" s="86"/>
    </row>
    <row r="6" spans="2:7">
      <c r="B6" s="84"/>
      <c r="C6" s="85"/>
      <c r="D6" s="85"/>
      <c r="E6" s="85"/>
      <c r="F6" s="85"/>
      <c r="G6" s="86"/>
    </row>
    <row r="7" spans="2:7">
      <c r="B7" s="84"/>
      <c r="C7" s="85"/>
      <c r="D7" s="85"/>
      <c r="E7" s="85"/>
      <c r="F7" s="85"/>
      <c r="G7" s="86"/>
    </row>
    <row r="8" spans="2:7">
      <c r="B8" s="84"/>
      <c r="C8" s="85"/>
      <c r="D8" s="85"/>
      <c r="E8" s="85"/>
      <c r="F8" s="85"/>
      <c r="G8" s="86"/>
    </row>
    <row r="9" spans="2:7">
      <c r="B9" s="84"/>
      <c r="C9" s="85"/>
      <c r="D9" s="85"/>
      <c r="E9" s="85"/>
      <c r="F9" s="85"/>
      <c r="G9" s="86"/>
    </row>
    <row r="10" spans="2:7">
      <c r="B10" s="84"/>
      <c r="C10" s="85"/>
      <c r="D10" s="85"/>
      <c r="E10" s="85"/>
      <c r="F10" s="85"/>
      <c r="G10" s="86"/>
    </row>
    <row r="11" spans="2:7">
      <c r="B11" s="84"/>
      <c r="C11" s="85"/>
      <c r="D11" s="85"/>
      <c r="E11" s="85"/>
      <c r="F11" s="85"/>
      <c r="G11" s="86"/>
    </row>
    <row r="12" spans="2:7">
      <c r="B12" s="84"/>
      <c r="C12" s="85"/>
      <c r="D12" s="85"/>
      <c r="E12" s="85"/>
      <c r="F12" s="85"/>
      <c r="G12" s="86"/>
    </row>
    <row r="13" spans="2:7">
      <c r="B13" s="84"/>
      <c r="C13" s="85"/>
      <c r="D13" s="85"/>
      <c r="E13" s="85"/>
      <c r="F13" s="85"/>
      <c r="G13" s="86"/>
    </row>
    <row r="14" spans="2:7">
      <c r="B14" s="84"/>
      <c r="C14" s="85"/>
      <c r="D14" s="85"/>
      <c r="E14" s="85"/>
      <c r="F14" s="85"/>
      <c r="G14" s="86"/>
    </row>
    <row r="15" spans="2:7">
      <c r="B15" s="84"/>
      <c r="C15" s="85"/>
      <c r="D15" s="85"/>
      <c r="E15" s="85"/>
      <c r="F15" s="85"/>
      <c r="G15" s="86"/>
    </row>
    <row r="16" spans="2:7">
      <c r="B16" s="84"/>
      <c r="C16" s="85"/>
      <c r="D16" s="85"/>
      <c r="E16" s="85"/>
      <c r="F16" s="85"/>
      <c r="G16" s="86"/>
    </row>
    <row r="17" spans="2:7">
      <c r="B17" s="84"/>
      <c r="C17" s="85"/>
      <c r="D17" s="85"/>
      <c r="E17" s="85"/>
      <c r="F17" s="85"/>
      <c r="G17" s="86"/>
    </row>
    <row r="18" spans="2:7">
      <c r="B18" s="84"/>
      <c r="C18" s="85"/>
      <c r="D18" s="85"/>
      <c r="E18" s="85"/>
      <c r="F18" s="85"/>
      <c r="G18" s="86"/>
    </row>
    <row r="19" spans="2:7">
      <c r="B19" s="84"/>
      <c r="C19" s="85"/>
      <c r="D19" s="85"/>
      <c r="E19" s="85"/>
      <c r="F19" s="85"/>
      <c r="G19" s="86"/>
    </row>
    <row r="20" spans="2:7">
      <c r="B20" s="84"/>
      <c r="C20" s="85"/>
      <c r="D20" s="85"/>
      <c r="E20" s="85"/>
      <c r="F20" s="85"/>
      <c r="G20" s="86"/>
    </row>
    <row r="21" spans="2:7">
      <c r="B21" s="84"/>
      <c r="C21" s="85"/>
      <c r="D21" s="85"/>
      <c r="E21" s="85"/>
      <c r="F21" s="85"/>
      <c r="G21" s="86"/>
    </row>
    <row r="22" spans="2:7">
      <c r="B22" s="84"/>
      <c r="C22" s="85"/>
      <c r="D22" s="85"/>
      <c r="E22" s="85"/>
      <c r="F22" s="85"/>
      <c r="G22" s="86"/>
    </row>
    <row r="23" spans="2:7">
      <c r="B23" s="84"/>
      <c r="C23" s="85"/>
      <c r="D23" s="85"/>
      <c r="E23" s="85"/>
      <c r="F23" s="85"/>
      <c r="G23" s="86"/>
    </row>
    <row r="24" spans="2:7">
      <c r="B24" s="84"/>
      <c r="C24" s="85"/>
      <c r="D24" s="85"/>
      <c r="E24" s="85"/>
      <c r="F24" s="85"/>
      <c r="G24" s="86"/>
    </row>
    <row r="25" spans="2:7">
      <c r="B25" s="84"/>
      <c r="C25" s="85"/>
      <c r="D25" s="85"/>
      <c r="E25" s="85"/>
      <c r="F25" s="85"/>
      <c r="G25" s="86"/>
    </row>
    <row r="26" spans="2:7">
      <c r="B26" s="84"/>
      <c r="C26" s="85"/>
      <c r="D26" s="85"/>
      <c r="E26" s="85"/>
      <c r="F26" s="85"/>
      <c r="G26" s="86"/>
    </row>
    <row r="27" spans="2:7">
      <c r="B27" s="84"/>
      <c r="C27" s="85"/>
      <c r="D27" s="85"/>
      <c r="E27" s="85"/>
      <c r="F27" s="85"/>
      <c r="G27" s="86"/>
    </row>
    <row r="28" spans="2:7">
      <c r="B28" s="84"/>
      <c r="C28" s="85"/>
      <c r="D28" s="85"/>
      <c r="E28" s="85"/>
      <c r="F28" s="85"/>
      <c r="G28" s="86"/>
    </row>
    <row r="29" spans="2:7">
      <c r="B29" s="84"/>
      <c r="C29" s="85"/>
      <c r="D29" s="85"/>
      <c r="E29" s="85"/>
      <c r="F29" s="85"/>
      <c r="G29" s="86"/>
    </row>
    <row r="30" spans="2:7" ht="22.75" customHeight="1">
      <c r="B30" s="84"/>
      <c r="C30" s="332" t="s">
        <v>15</v>
      </c>
      <c r="D30" s="332"/>
      <c r="E30" s="332"/>
      <c r="F30" s="332"/>
      <c r="G30" s="86"/>
    </row>
    <row r="31" spans="2:7" ht="22.75" customHeight="1">
      <c r="B31" s="84"/>
      <c r="C31" s="87"/>
      <c r="D31" s="87"/>
      <c r="E31" s="87"/>
      <c r="F31" s="87"/>
      <c r="G31" s="86"/>
    </row>
    <row r="32" spans="2:7" ht="22.75" customHeight="1" thickBot="1">
      <c r="B32" s="84"/>
      <c r="C32" s="88"/>
      <c r="D32" s="88"/>
      <c r="E32" s="88"/>
      <c r="F32" s="88"/>
      <c r="G32" s="86"/>
    </row>
    <row r="33" spans="2:7" s="91" customFormat="1" ht="24.8" customHeight="1" thickTop="1">
      <c r="B33" s="89"/>
      <c r="C33" s="333" t="s">
        <v>225</v>
      </c>
      <c r="D33" s="333"/>
      <c r="E33" s="333"/>
      <c r="F33" s="333"/>
      <c r="G33" s="90"/>
    </row>
    <row r="34" spans="2:7" s="91" customFormat="1" ht="44.5" customHeight="1" thickBot="1">
      <c r="B34" s="89"/>
      <c r="C34" s="334" t="s">
        <v>226</v>
      </c>
      <c r="D34" s="334"/>
      <c r="E34" s="334"/>
      <c r="F34" s="334"/>
      <c r="G34" s="90"/>
    </row>
    <row r="35" spans="2:7" ht="27.7" customHeight="1" thickTop="1" thickBot="1">
      <c r="B35" s="84"/>
      <c r="C35" s="335" t="s">
        <v>676</v>
      </c>
      <c r="D35" s="335"/>
      <c r="E35" s="335"/>
      <c r="F35" s="335"/>
      <c r="G35" s="86"/>
    </row>
    <row r="36" spans="2:7" ht="16.3" thickTop="1">
      <c r="B36" s="84"/>
      <c r="C36" s="85"/>
      <c r="D36" s="85"/>
      <c r="E36" s="85"/>
      <c r="F36" s="85"/>
      <c r="G36" s="86"/>
    </row>
    <row r="37" spans="2:7">
      <c r="B37" s="84"/>
      <c r="C37" s="135"/>
      <c r="D37" s="85"/>
      <c r="E37" s="85"/>
      <c r="F37" s="85"/>
      <c r="G37" s="86"/>
    </row>
    <row r="38" spans="2:7" s="95" customFormat="1" ht="32.299999999999997" customHeight="1">
      <c r="B38" s="92"/>
      <c r="C38" s="93"/>
      <c r="D38" s="331"/>
      <c r="E38" s="331"/>
      <c r="F38" s="331"/>
      <c r="G38" s="94"/>
    </row>
    <row r="39" spans="2:7" s="95" customFormat="1" ht="15.8" customHeight="1">
      <c r="B39" s="92"/>
      <c r="C39" s="93" t="s">
        <v>102</v>
      </c>
      <c r="D39" s="331" t="s">
        <v>679</v>
      </c>
      <c r="E39" s="331"/>
      <c r="F39" s="331"/>
      <c r="G39" s="94"/>
    </row>
    <row r="40" spans="2:7">
      <c r="B40" s="84"/>
      <c r="C40" s="85"/>
      <c r="D40" s="85"/>
      <c r="E40" s="85"/>
      <c r="F40" s="85"/>
      <c r="G40" s="86"/>
    </row>
    <row r="41" spans="2:7">
      <c r="B41" s="84"/>
      <c r="C41" s="85"/>
      <c r="D41" s="85"/>
      <c r="E41" s="85"/>
      <c r="F41" s="85"/>
      <c r="G41" s="86"/>
    </row>
    <row r="42" spans="2:7">
      <c r="B42" s="84"/>
      <c r="C42" s="85"/>
      <c r="D42" s="85"/>
      <c r="E42" s="85"/>
      <c r="F42" s="85"/>
      <c r="G42" s="86"/>
    </row>
    <row r="43" spans="2:7">
      <c r="B43" s="84"/>
      <c r="C43" s="85"/>
      <c r="D43" s="85"/>
      <c r="E43" s="85"/>
      <c r="F43" s="85"/>
      <c r="G43" s="86"/>
    </row>
    <row r="44" spans="2:7">
      <c r="B44" s="96"/>
      <c r="C44" s="97"/>
      <c r="D44" s="97"/>
      <c r="E44" s="97"/>
      <c r="F44" s="97"/>
      <c r="G44" s="98"/>
    </row>
  </sheetData>
  <mergeCells count="6">
    <mergeCell ref="D39:F39"/>
    <mergeCell ref="C30:F30"/>
    <mergeCell ref="C33:F33"/>
    <mergeCell ref="C34:F34"/>
    <mergeCell ref="C35:F35"/>
    <mergeCell ref="D38:F38"/>
  </mergeCells>
  <printOptions horizontalCentered="1"/>
  <pageMargins left="0.39370078740157483" right="0.39370078740157483" top="0.39370078740157483" bottom="0.39370078740157483" header="0.43307086614173229" footer="0.43307086614173229"/>
  <pageSetup paperSize="9" firstPageNumber="4294963191" orientation="portrait"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
  <sheetViews>
    <sheetView topLeftCell="A4" workbookViewId="0">
      <selection activeCell="D12" sqref="D12:E16"/>
    </sheetView>
  </sheetViews>
  <sheetFormatPr defaultRowHeight="13.6"/>
  <cols>
    <col min="1" max="1" width="3.625" style="102" customWidth="1"/>
    <col min="2" max="2" width="4.875" style="107" customWidth="1"/>
    <col min="3" max="3" width="46.75" style="102" customWidth="1"/>
    <col min="4" max="4" width="15" style="103" customWidth="1"/>
    <col min="5" max="5" width="14.75" style="103" customWidth="1"/>
  </cols>
  <sheetData>
    <row r="2" spans="1:8" ht="14.3" thickBot="1">
      <c r="B2" s="106"/>
      <c r="C2" s="99"/>
      <c r="D2" s="100"/>
      <c r="E2" s="100"/>
    </row>
    <row r="3" spans="1:8" ht="24.8" customHeight="1" thickTop="1" thickBot="1">
      <c r="B3" s="345" t="s">
        <v>224</v>
      </c>
      <c r="C3" s="345"/>
      <c r="D3" s="345"/>
      <c r="E3" s="345"/>
    </row>
    <row r="4" spans="1:8" ht="18" customHeight="1" thickTop="1">
      <c r="B4" s="346" t="str">
        <f>ELŐLAP!C33</f>
        <v>KÉSZÜLT A BUDAPEST, X., FÜZÉR UTCA 32. / HRSZ : 39003 / SZÁM ALATT LÉTESÍTENDŐ</v>
      </c>
      <c r="C4" s="346"/>
      <c r="D4" s="346"/>
      <c r="E4" s="346"/>
      <c r="F4" s="101"/>
      <c r="G4" s="101"/>
      <c r="H4" s="101"/>
    </row>
    <row r="5" spans="1:8" ht="36.700000000000003" customHeight="1" thickBot="1">
      <c r="B5" s="347" t="str">
        <f>ELŐLAP!C34</f>
        <v>BUDAPEST, KŐBÁNYA HELYTÖRTÉNETI GYŰJTEMÉNY TERVEZETT ELHELYEZÉSÉT SZOLGÁLÓ ÉPÜLET</v>
      </c>
      <c r="C5" s="347"/>
      <c r="D5" s="347"/>
      <c r="E5" s="347"/>
    </row>
    <row r="6" spans="1:8" ht="27" customHeight="1" thickTop="1" thickBot="1">
      <c r="B6" s="348" t="s">
        <v>228</v>
      </c>
      <c r="C6" s="348"/>
      <c r="D6" s="348"/>
      <c r="E6" s="348"/>
    </row>
    <row r="7" spans="1:8" ht="14.3" thickTop="1"/>
    <row r="11" spans="1:8" s="148" customFormat="1" ht="20.05" customHeight="1">
      <c r="A11" s="160"/>
      <c r="B11" s="161" t="s">
        <v>123</v>
      </c>
      <c r="C11" s="162" t="s">
        <v>103</v>
      </c>
      <c r="D11" s="163" t="s">
        <v>104</v>
      </c>
      <c r="E11" s="163" t="s">
        <v>105</v>
      </c>
    </row>
    <row r="12" spans="1:8" s="148" customFormat="1" ht="20.05" customHeight="1">
      <c r="A12" s="160"/>
      <c r="B12" s="164">
        <v>1</v>
      </c>
      <c r="C12" s="165" t="s">
        <v>255</v>
      </c>
      <c r="D12" s="166"/>
      <c r="E12" s="166"/>
    </row>
    <row r="13" spans="1:8" s="148" customFormat="1" ht="20.05" customHeight="1">
      <c r="A13" s="160"/>
      <c r="B13" s="164">
        <v>2</v>
      </c>
      <c r="C13" s="165" t="s">
        <v>109</v>
      </c>
      <c r="D13" s="166"/>
      <c r="E13" s="166"/>
    </row>
    <row r="14" spans="1:8" s="148" customFormat="1" ht="20.05" customHeight="1">
      <c r="A14" s="160"/>
      <c r="B14" s="164">
        <v>3</v>
      </c>
      <c r="C14" s="165" t="s">
        <v>192</v>
      </c>
      <c r="D14" s="166"/>
      <c r="E14" s="166"/>
    </row>
    <row r="15" spans="1:8" s="148" customFormat="1" ht="20.05" customHeight="1">
      <c r="A15" s="160"/>
      <c r="B15" s="164">
        <v>4</v>
      </c>
      <c r="C15" s="165" t="s">
        <v>110</v>
      </c>
      <c r="D15" s="166"/>
      <c r="E15" s="166"/>
    </row>
    <row r="16" spans="1:8" s="148" customFormat="1" ht="20.05" customHeight="1">
      <c r="A16" s="160"/>
      <c r="B16" s="164">
        <v>5</v>
      </c>
      <c r="C16" s="165" t="s">
        <v>188</v>
      </c>
      <c r="D16" s="166"/>
      <c r="E16" s="166"/>
    </row>
    <row r="17" spans="1:5" s="171" customFormat="1" ht="20.05" customHeight="1">
      <c r="A17" s="167"/>
      <c r="B17" s="168"/>
      <c r="C17" s="169" t="s">
        <v>117</v>
      </c>
      <c r="D17" s="170">
        <f>SUM(D12:D16)</f>
        <v>0</v>
      </c>
      <c r="E17" s="170">
        <f>SUM(E12:E16)</f>
        <v>0</v>
      </c>
    </row>
    <row r="18" spans="1:5" s="171" customFormat="1" ht="20.05" customHeight="1">
      <c r="A18" s="167"/>
      <c r="B18" s="172"/>
      <c r="C18" s="173" t="s">
        <v>118</v>
      </c>
      <c r="D18" s="343">
        <f>D17+E17</f>
        <v>0</v>
      </c>
      <c r="E18" s="344"/>
    </row>
    <row r="19" spans="1:5" s="148" customFormat="1" ht="20.05" customHeight="1">
      <c r="A19" s="160"/>
      <c r="B19" s="174"/>
      <c r="C19" s="175" t="s">
        <v>119</v>
      </c>
      <c r="D19" s="341">
        <f>D18*0.27</f>
        <v>0</v>
      </c>
      <c r="E19" s="342"/>
    </row>
    <row r="20" spans="1:5" s="148" customFormat="1" ht="20.05" customHeight="1">
      <c r="A20" s="160"/>
      <c r="B20" s="174"/>
      <c r="C20" s="173" t="s">
        <v>120</v>
      </c>
      <c r="D20" s="343">
        <f>ROUND(SUM(D18:D19),0)</f>
        <v>0</v>
      </c>
      <c r="E20" s="344"/>
    </row>
    <row r="21" spans="1:5" ht="14.3">
      <c r="B21" s="108"/>
      <c r="C21" s="104"/>
      <c r="D21" s="105"/>
      <c r="E21" s="105"/>
    </row>
  </sheetData>
  <mergeCells count="7">
    <mergeCell ref="D20:E20"/>
    <mergeCell ref="B3:E3"/>
    <mergeCell ref="B4:E4"/>
    <mergeCell ref="B5:E5"/>
    <mergeCell ref="B6:E6"/>
    <mergeCell ref="D18:E18"/>
    <mergeCell ref="D19:E19"/>
  </mergeCells>
  <printOptions horizontalCentered="1"/>
  <pageMargins left="0.62992125984251968" right="0.55118110236220474" top="0.59055118110236227" bottom="0.59055118110236227" header="0.43307086614173229" footer="0.43307086614173229"/>
  <pageSetup paperSize="9" orientation="portrait" horizont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5"/>
  <sheetViews>
    <sheetView zoomScaleNormal="100" workbookViewId="0">
      <pane xSplit="11221" ySplit="2853" topLeftCell="K7" activePane="bottomLeft"/>
      <selection pane="topRight" activeCell="K1" sqref="K1"/>
      <selection pane="bottomLeft" activeCell="G11" sqref="G11"/>
      <selection pane="bottomRight" activeCell="K8" sqref="K8"/>
    </sheetView>
  </sheetViews>
  <sheetFormatPr defaultColWidth="9.125" defaultRowHeight="13.6"/>
  <cols>
    <col min="1" max="1" width="1.375" style="176" customWidth="1"/>
    <col min="2" max="2" width="5.25" style="186" customWidth="1"/>
    <col min="3" max="3" width="12.25" style="187" customWidth="1"/>
    <col min="4" max="4" width="33.125" style="187" customWidth="1"/>
    <col min="5" max="5" width="6.75" style="188" customWidth="1"/>
    <col min="6" max="6" width="5.375" style="189" customWidth="1"/>
    <col min="7" max="7" width="9.125" style="190"/>
    <col min="8" max="8" width="8.125" style="190" customWidth="1"/>
    <col min="9" max="10" width="9.125" style="190"/>
    <col min="11" max="11" width="22" style="176" customWidth="1"/>
    <col min="12" max="16384" width="9.125" style="176"/>
  </cols>
  <sheetData>
    <row r="1" spans="2:10" s="228" customFormat="1" ht="15.8" customHeight="1">
      <c r="B1" s="226"/>
      <c r="C1" s="226"/>
      <c r="D1" s="226"/>
      <c r="E1" s="227"/>
      <c r="F1" s="226"/>
      <c r="G1" s="226"/>
      <c r="H1" s="226"/>
      <c r="I1" s="226"/>
      <c r="J1" s="226"/>
    </row>
    <row r="2" spans="2:10" s="228" customFormat="1" ht="20.25" customHeight="1">
      <c r="B2" s="359" t="s">
        <v>15</v>
      </c>
      <c r="C2" s="359"/>
      <c r="D2" s="359"/>
      <c r="E2" s="359"/>
      <c r="F2" s="359"/>
      <c r="G2" s="359"/>
      <c r="H2" s="359"/>
      <c r="I2" s="359"/>
      <c r="J2" s="359"/>
    </row>
    <row r="3" spans="2:10" s="228" customFormat="1" ht="15.8" customHeight="1">
      <c r="B3" s="360" t="str">
        <f>'Építészet kv'!B3:J3</f>
        <v>KÉSZÜLT A BUDAPEST, X., FÜZÉR UTCA 32. / HRSZ : 39003 / SZÁM ALATT LÉTESÍTENDŐ</v>
      </c>
      <c r="C3" s="360"/>
      <c r="D3" s="360"/>
      <c r="E3" s="360"/>
      <c r="F3" s="360"/>
      <c r="G3" s="360"/>
      <c r="H3" s="360"/>
      <c r="I3" s="360"/>
      <c r="J3" s="360"/>
    </row>
    <row r="4" spans="2:10" s="228" customFormat="1" ht="17.5" customHeight="1">
      <c r="B4" s="361" t="str">
        <f>'Építészet kv'!B4:J4</f>
        <v>BUDAPEST, KŐBÁNYA HELYTÖRTÉNETI GYŰJTEMÉNY TERVEZETT ELHELYEZÉSÉT SZOLGÁLÓ ÉPÜLET</v>
      </c>
      <c r="C4" s="361"/>
      <c r="D4" s="361"/>
      <c r="E4" s="361"/>
      <c r="F4" s="361"/>
      <c r="G4" s="361"/>
      <c r="H4" s="361"/>
      <c r="I4" s="361"/>
      <c r="J4" s="361"/>
    </row>
    <row r="5" spans="2:10" s="228" customFormat="1" ht="21.75" customHeight="1">
      <c r="B5" s="362" t="s">
        <v>228</v>
      </c>
      <c r="C5" s="362"/>
      <c r="D5" s="362"/>
      <c r="E5" s="362"/>
      <c r="F5" s="362"/>
      <c r="G5" s="362"/>
      <c r="H5" s="362"/>
      <c r="I5" s="362"/>
      <c r="J5" s="362"/>
    </row>
    <row r="6" spans="2:10" ht="18.7" customHeight="1">
      <c r="B6" s="177"/>
      <c r="C6" s="178"/>
      <c r="D6" s="178"/>
      <c r="E6" s="179"/>
      <c r="F6" s="180"/>
      <c r="G6" s="181"/>
      <c r="H6" s="181"/>
      <c r="I6" s="181"/>
      <c r="J6" s="181"/>
    </row>
    <row r="7" spans="2:10" ht="21.75">
      <c r="B7" s="182" t="s">
        <v>17</v>
      </c>
      <c r="C7" s="183" t="s">
        <v>18</v>
      </c>
      <c r="D7" s="183" t="s">
        <v>81</v>
      </c>
      <c r="E7" s="184" t="s">
        <v>82</v>
      </c>
      <c r="F7" s="183" t="s">
        <v>83</v>
      </c>
      <c r="G7" s="185" t="s">
        <v>84</v>
      </c>
      <c r="H7" s="185" t="s">
        <v>85</v>
      </c>
      <c r="I7" s="185" t="s">
        <v>86</v>
      </c>
      <c r="J7" s="185" t="s">
        <v>87</v>
      </c>
    </row>
    <row r="8" spans="2:10">
      <c r="B8" s="191"/>
      <c r="E8" s="192"/>
    </row>
    <row r="9" spans="2:10">
      <c r="B9" s="191"/>
      <c r="E9" s="192"/>
    </row>
    <row r="10" spans="2:10" ht="15.65">
      <c r="B10" s="381" t="s">
        <v>208</v>
      </c>
      <c r="C10" s="381"/>
      <c r="D10" s="381"/>
      <c r="E10" s="381"/>
      <c r="F10" s="381"/>
      <c r="G10" s="381"/>
      <c r="H10" s="381"/>
      <c r="I10" s="381"/>
      <c r="J10" s="381"/>
    </row>
    <row r="11" spans="2:10" s="140" customFormat="1" ht="27.2">
      <c r="B11" s="126">
        <v>1</v>
      </c>
      <c r="C11" s="65" t="s">
        <v>198</v>
      </c>
      <c r="D11" s="138" t="s">
        <v>199</v>
      </c>
      <c r="E11" s="193">
        <v>4.3</v>
      </c>
      <c r="F11" s="139" t="s">
        <v>94</v>
      </c>
      <c r="G11" s="408"/>
      <c r="H11" s="408"/>
      <c r="I11" s="382">
        <f t="shared" ref="I11:I18" si="0">ROUND(E11*G11, 0)</f>
        <v>0</v>
      </c>
      <c r="J11" s="382">
        <f t="shared" ref="J11:J18" si="1">ROUND(E11*H11, 0)</f>
        <v>0</v>
      </c>
    </row>
    <row r="12" spans="2:10" s="194" customFormat="1" ht="27.2">
      <c r="B12" s="126">
        <v>2</v>
      </c>
      <c r="C12" s="65" t="s">
        <v>25</v>
      </c>
      <c r="D12" s="138" t="s">
        <v>231</v>
      </c>
      <c r="E12" s="193">
        <v>291</v>
      </c>
      <c r="F12" s="139" t="s">
        <v>94</v>
      </c>
      <c r="G12" s="408"/>
      <c r="H12" s="408"/>
      <c r="I12" s="382">
        <f t="shared" si="0"/>
        <v>0</v>
      </c>
      <c r="J12" s="382">
        <f t="shared" si="1"/>
        <v>0</v>
      </c>
    </row>
    <row r="13" spans="2:10" s="140" customFormat="1" ht="27.2">
      <c r="B13" s="126">
        <v>3</v>
      </c>
      <c r="C13" s="65" t="s">
        <v>200</v>
      </c>
      <c r="D13" s="109" t="s">
        <v>201</v>
      </c>
      <c r="E13" s="195">
        <v>113</v>
      </c>
      <c r="F13" s="139" t="s">
        <v>94</v>
      </c>
      <c r="G13" s="110"/>
      <c r="H13" s="110"/>
      <c r="I13" s="382">
        <f t="shared" si="0"/>
        <v>0</v>
      </c>
      <c r="J13" s="382">
        <f t="shared" si="1"/>
        <v>0</v>
      </c>
    </row>
    <row r="14" spans="2:10" s="111" customFormat="1">
      <c r="B14" s="126">
        <v>4</v>
      </c>
      <c r="C14" s="65" t="s">
        <v>202</v>
      </c>
      <c r="D14" s="138" t="s">
        <v>203</v>
      </c>
      <c r="E14" s="193">
        <v>12</v>
      </c>
      <c r="F14" s="139" t="s">
        <v>94</v>
      </c>
      <c r="G14" s="408"/>
      <c r="H14" s="408"/>
      <c r="I14" s="382">
        <f t="shared" si="0"/>
        <v>0</v>
      </c>
      <c r="J14" s="382">
        <f t="shared" si="1"/>
        <v>0</v>
      </c>
    </row>
    <row r="15" spans="2:10" s="111" customFormat="1" ht="27.2">
      <c r="B15" s="126">
        <v>5</v>
      </c>
      <c r="C15" s="65" t="s">
        <v>204</v>
      </c>
      <c r="D15" s="138" t="s">
        <v>205</v>
      </c>
      <c r="E15" s="193">
        <v>59</v>
      </c>
      <c r="F15" s="139" t="s">
        <v>94</v>
      </c>
      <c r="G15" s="408"/>
      <c r="H15" s="408"/>
      <c r="I15" s="382">
        <f t="shared" si="0"/>
        <v>0</v>
      </c>
      <c r="J15" s="382">
        <f t="shared" si="1"/>
        <v>0</v>
      </c>
    </row>
    <row r="16" spans="2:10" s="111" customFormat="1" ht="27.2">
      <c r="B16" s="126">
        <v>6</v>
      </c>
      <c r="C16" s="65" t="s">
        <v>206</v>
      </c>
      <c r="D16" s="141" t="s">
        <v>207</v>
      </c>
      <c r="E16" s="193">
        <v>42</v>
      </c>
      <c r="F16" s="139" t="s">
        <v>91</v>
      </c>
      <c r="G16" s="408"/>
      <c r="H16" s="408"/>
      <c r="I16" s="382">
        <f t="shared" si="0"/>
        <v>0</v>
      </c>
      <c r="J16" s="382">
        <f t="shared" si="1"/>
        <v>0</v>
      </c>
    </row>
    <row r="17" spans="2:10" ht="27.2">
      <c r="B17" s="126">
        <v>7</v>
      </c>
      <c r="C17" s="236" t="s">
        <v>25</v>
      </c>
      <c r="D17" s="237" t="s">
        <v>232</v>
      </c>
      <c r="E17" s="238">
        <v>180</v>
      </c>
      <c r="F17" s="239" t="s">
        <v>94</v>
      </c>
      <c r="G17" s="409"/>
      <c r="H17" s="409"/>
      <c r="I17" s="409">
        <f t="shared" si="0"/>
        <v>0</v>
      </c>
      <c r="J17" s="409">
        <f t="shared" si="1"/>
        <v>0</v>
      </c>
    </row>
    <row r="18" spans="2:10" ht="27.2">
      <c r="B18" s="126">
        <v>8</v>
      </c>
      <c r="C18" s="211" t="s">
        <v>25</v>
      </c>
      <c r="D18" s="197" t="s">
        <v>233</v>
      </c>
      <c r="E18" s="198">
        <v>180</v>
      </c>
      <c r="F18" s="199" t="s">
        <v>94</v>
      </c>
      <c r="G18" s="382"/>
      <c r="H18" s="382"/>
      <c r="I18" s="382">
        <f t="shared" si="0"/>
        <v>0</v>
      </c>
      <c r="J18" s="382">
        <f t="shared" si="1"/>
        <v>0</v>
      </c>
    </row>
    <row r="19" spans="2:10" s="235" customFormat="1" ht="15.8" customHeight="1">
      <c r="B19" s="229"/>
      <c r="C19" s="230"/>
      <c r="D19" s="230" t="s">
        <v>190</v>
      </c>
      <c r="E19" s="231"/>
      <c r="F19" s="230"/>
      <c r="G19" s="232"/>
      <c r="H19" s="233"/>
      <c r="I19" s="234">
        <f>ROUND(SUM(I11:I18),0)</f>
        <v>0</v>
      </c>
      <c r="J19" s="234">
        <f>ROUND(SUM(J11:J18),0)</f>
        <v>0</v>
      </c>
    </row>
    <row r="22" spans="2:10" ht="15.8" customHeight="1">
      <c r="B22" s="375" t="s">
        <v>160</v>
      </c>
      <c r="C22" s="376"/>
      <c r="D22" s="376"/>
      <c r="E22" s="376"/>
      <c r="F22" s="376"/>
      <c r="G22" s="376"/>
      <c r="H22" s="376"/>
      <c r="I22" s="376"/>
      <c r="J22" s="377"/>
    </row>
    <row r="23" spans="2:10" ht="40.75">
      <c r="B23" s="240">
        <v>1</v>
      </c>
      <c r="C23" s="197" t="s">
        <v>30</v>
      </c>
      <c r="D23" s="197" t="s">
        <v>196</v>
      </c>
      <c r="E23" s="198">
        <v>95</v>
      </c>
      <c r="F23" s="199" t="s">
        <v>89</v>
      </c>
      <c r="G23" s="382"/>
      <c r="H23" s="382"/>
      <c r="I23" s="382">
        <f>ROUND(E23*G23, 0)</f>
        <v>0</v>
      </c>
      <c r="J23" s="382">
        <f>ROUND(E23*H23, 0)</f>
        <v>0</v>
      </c>
    </row>
    <row r="24" spans="2:10" s="200" customFormat="1" ht="54.35">
      <c r="B24" s="240">
        <v>2</v>
      </c>
      <c r="C24" s="197" t="s">
        <v>234</v>
      </c>
      <c r="D24" s="197" t="s">
        <v>235</v>
      </c>
      <c r="E24" s="198">
        <v>10</v>
      </c>
      <c r="F24" s="199" t="s">
        <v>125</v>
      </c>
      <c r="G24" s="382"/>
      <c r="H24" s="382"/>
      <c r="I24" s="382">
        <f>ROUND(E24*G24, 0)</f>
        <v>0</v>
      </c>
      <c r="J24" s="382">
        <f>ROUND(E24*H24, 0)</f>
        <v>0</v>
      </c>
    </row>
    <row r="25" spans="2:10" s="200" customFormat="1" ht="67.95">
      <c r="B25" s="240">
        <v>3</v>
      </c>
      <c r="C25" s="197" t="s">
        <v>234</v>
      </c>
      <c r="D25" s="197" t="s">
        <v>236</v>
      </c>
      <c r="E25" s="198">
        <v>236</v>
      </c>
      <c r="F25" s="199" t="s">
        <v>125</v>
      </c>
      <c r="G25" s="382"/>
      <c r="H25" s="382"/>
      <c r="I25" s="382">
        <f>ROUND(E25*G25, 0)</f>
        <v>0</v>
      </c>
      <c r="J25" s="382">
        <f>ROUND(E25*H25, 0)</f>
        <v>0</v>
      </c>
    </row>
    <row r="26" spans="2:10" s="200" customFormat="1" ht="40.75">
      <c r="B26" s="240">
        <v>4</v>
      </c>
      <c r="C26" s="65" t="s">
        <v>161</v>
      </c>
      <c r="D26" s="62" t="s">
        <v>237</v>
      </c>
      <c r="E26" s="63">
        <v>188</v>
      </c>
      <c r="F26" s="64" t="s">
        <v>89</v>
      </c>
      <c r="G26" s="382"/>
      <c r="H26" s="382"/>
      <c r="I26" s="382">
        <f t="shared" ref="I26" si="2">ROUND(E26*G26, 0)</f>
        <v>0</v>
      </c>
      <c r="J26" s="382">
        <f t="shared" ref="J26" si="3">ROUND(E26*H26, 0)</f>
        <v>0</v>
      </c>
    </row>
    <row r="27" spans="2:10" ht="40.75">
      <c r="B27" s="240">
        <v>5</v>
      </c>
      <c r="C27" s="197" t="s">
        <v>31</v>
      </c>
      <c r="D27" s="197" t="s">
        <v>101</v>
      </c>
      <c r="E27" s="198">
        <f>(E23+E24+E25-E26)*1.25</f>
        <v>191.25</v>
      </c>
      <c r="F27" s="199" t="s">
        <v>89</v>
      </c>
      <c r="G27" s="382"/>
      <c r="H27" s="382"/>
      <c r="I27" s="382">
        <f>ROUND(E27*G27, 0)</f>
        <v>0</v>
      </c>
      <c r="J27" s="382">
        <f>ROUND(E27*H27, 0)</f>
        <v>0</v>
      </c>
    </row>
    <row r="28" spans="2:10" ht="54.35">
      <c r="B28" s="240">
        <v>6</v>
      </c>
      <c r="C28" s="197" t="s">
        <v>32</v>
      </c>
      <c r="D28" s="197" t="s">
        <v>249</v>
      </c>
      <c r="E28" s="198">
        <v>342</v>
      </c>
      <c r="F28" s="199" t="s">
        <v>91</v>
      </c>
      <c r="G28" s="382"/>
      <c r="H28" s="382"/>
      <c r="I28" s="382">
        <f>ROUND(E28*G28, 0)</f>
        <v>0</v>
      </c>
      <c r="J28" s="382">
        <f>ROUND(E28*H28, 0)</f>
        <v>0</v>
      </c>
    </row>
    <row r="29" spans="2:10" ht="81.55">
      <c r="B29" s="240">
        <v>7</v>
      </c>
      <c r="C29" s="197" t="s">
        <v>33</v>
      </c>
      <c r="D29" s="197" t="s">
        <v>248</v>
      </c>
      <c r="E29" s="198">
        <v>34</v>
      </c>
      <c r="F29" s="199" t="s">
        <v>89</v>
      </c>
      <c r="G29" s="382"/>
      <c r="H29" s="382"/>
      <c r="I29" s="382">
        <f>ROUND(E29*G29, 0)</f>
        <v>0</v>
      </c>
      <c r="J29" s="382">
        <f>ROUND(E29*H29, 0)</f>
        <v>0</v>
      </c>
    </row>
    <row r="30" spans="2:10" s="200" customFormat="1">
      <c r="B30" s="240">
        <v>8</v>
      </c>
      <c r="C30" s="197" t="s">
        <v>25</v>
      </c>
      <c r="D30" s="197" t="s">
        <v>251</v>
      </c>
      <c r="E30" s="198">
        <v>342</v>
      </c>
      <c r="F30" s="199" t="s">
        <v>94</v>
      </c>
      <c r="G30" s="382"/>
      <c r="H30" s="382"/>
      <c r="I30" s="382">
        <f t="shared" ref="I30" si="4">ROUND(E30*G30, 0)</f>
        <v>0</v>
      </c>
      <c r="J30" s="382">
        <f t="shared" ref="J30" si="5">ROUND(E30*H30, 0)</f>
        <v>0</v>
      </c>
    </row>
    <row r="31" spans="2:10" s="235" customFormat="1" ht="18" customHeight="1">
      <c r="B31" s="229"/>
      <c r="C31" s="230"/>
      <c r="D31" s="230" t="s">
        <v>190</v>
      </c>
      <c r="E31" s="231"/>
      <c r="F31" s="230"/>
      <c r="G31" s="232"/>
      <c r="H31" s="233"/>
      <c r="I31" s="234">
        <f>SUM(I23:I30)</f>
        <v>0</v>
      </c>
      <c r="J31" s="234">
        <f>SUM(J23:J30)</f>
        <v>0</v>
      </c>
    </row>
    <row r="32" spans="2:10">
      <c r="B32" s="202"/>
      <c r="C32" s="203"/>
      <c r="D32" s="204"/>
      <c r="E32" s="205"/>
      <c r="F32" s="206"/>
      <c r="G32" s="207"/>
      <c r="H32" s="207"/>
      <c r="I32" s="207"/>
      <c r="J32" s="207"/>
    </row>
    <row r="33" spans="2:10" s="111" customFormat="1">
      <c r="B33" s="127"/>
      <c r="C33" s="133"/>
      <c r="D33" s="113"/>
      <c r="E33" s="208"/>
      <c r="F33" s="112"/>
      <c r="G33" s="112"/>
      <c r="H33" s="112"/>
      <c r="I33" s="112"/>
    </row>
    <row r="34" spans="2:10" s="111" customFormat="1" ht="15.8" customHeight="1">
      <c r="B34" s="378" t="s">
        <v>126</v>
      </c>
      <c r="C34" s="379"/>
      <c r="D34" s="379"/>
      <c r="E34" s="379"/>
      <c r="F34" s="379"/>
      <c r="G34" s="379"/>
      <c r="H34" s="379"/>
      <c r="I34" s="379"/>
      <c r="J34" s="380"/>
    </row>
    <row r="35" spans="2:10" s="111" customFormat="1" ht="40.75">
      <c r="B35" s="126">
        <v>1</v>
      </c>
      <c r="C35" s="65" t="s">
        <v>3</v>
      </c>
      <c r="D35" s="109" t="s">
        <v>238</v>
      </c>
      <c r="E35" s="209">
        <v>2</v>
      </c>
      <c r="F35" s="125" t="s">
        <v>125</v>
      </c>
      <c r="G35" s="110"/>
      <c r="H35" s="110"/>
      <c r="I35" s="382">
        <f t="shared" ref="I35:I40" si="6">ROUND(E35*G35, 0)</f>
        <v>0</v>
      </c>
      <c r="J35" s="382">
        <f t="shared" ref="J35:J40" si="7">ROUND(E35*H35, 0)</f>
        <v>0</v>
      </c>
    </row>
    <row r="36" spans="2:10" s="111" customFormat="1" ht="27.2">
      <c r="B36" s="126">
        <v>2</v>
      </c>
      <c r="C36" s="65" t="s">
        <v>4</v>
      </c>
      <c r="D36" s="109" t="s">
        <v>239</v>
      </c>
      <c r="E36" s="209">
        <v>1.7</v>
      </c>
      <c r="F36" s="125" t="s">
        <v>125</v>
      </c>
      <c r="G36" s="110"/>
      <c r="H36" s="110"/>
      <c r="I36" s="382">
        <f t="shared" si="6"/>
        <v>0</v>
      </c>
      <c r="J36" s="382">
        <f t="shared" si="7"/>
        <v>0</v>
      </c>
    </row>
    <row r="37" spans="2:10" s="111" customFormat="1" ht="40.75">
      <c r="B37" s="126">
        <v>3</v>
      </c>
      <c r="C37" s="65" t="s">
        <v>128</v>
      </c>
      <c r="D37" s="109" t="s">
        <v>1</v>
      </c>
      <c r="E37" s="209">
        <v>19.03</v>
      </c>
      <c r="F37" s="125" t="s">
        <v>125</v>
      </c>
      <c r="G37" s="110"/>
      <c r="H37" s="110"/>
      <c r="I37" s="382">
        <f t="shared" si="6"/>
        <v>0</v>
      </c>
      <c r="J37" s="382">
        <f t="shared" si="7"/>
        <v>0</v>
      </c>
    </row>
    <row r="38" spans="2:10" s="111" customFormat="1" ht="54.35">
      <c r="B38" s="126">
        <v>4</v>
      </c>
      <c r="C38" s="65" t="s">
        <v>127</v>
      </c>
      <c r="D38" s="241" t="s">
        <v>250</v>
      </c>
      <c r="E38" s="209">
        <v>55.5</v>
      </c>
      <c r="F38" s="125" t="s">
        <v>125</v>
      </c>
      <c r="G38" s="110"/>
      <c r="H38" s="110"/>
      <c r="I38" s="382">
        <f t="shared" si="6"/>
        <v>0</v>
      </c>
      <c r="J38" s="382">
        <f t="shared" si="7"/>
        <v>0</v>
      </c>
    </row>
    <row r="39" spans="2:10" s="210" customFormat="1" ht="27.2">
      <c r="B39" s="126">
        <v>5</v>
      </c>
      <c r="C39" s="65" t="s">
        <v>25</v>
      </c>
      <c r="D39" s="109" t="s">
        <v>240</v>
      </c>
      <c r="E39" s="209">
        <v>58.1</v>
      </c>
      <c r="F39" s="125" t="s">
        <v>125</v>
      </c>
      <c r="G39" s="110"/>
      <c r="H39" s="110"/>
      <c r="I39" s="382">
        <f t="shared" si="6"/>
        <v>0</v>
      </c>
      <c r="J39" s="382">
        <f t="shared" si="7"/>
        <v>0</v>
      </c>
    </row>
    <row r="40" spans="2:10" s="210" customFormat="1" ht="40.75">
      <c r="B40" s="126">
        <v>6</v>
      </c>
      <c r="C40" s="65" t="s">
        <v>25</v>
      </c>
      <c r="D40" s="109" t="s">
        <v>241</v>
      </c>
      <c r="E40" s="209">
        <v>291</v>
      </c>
      <c r="F40" s="125" t="s">
        <v>94</v>
      </c>
      <c r="G40" s="110"/>
      <c r="H40" s="110"/>
      <c r="I40" s="382">
        <f t="shared" si="6"/>
        <v>0</v>
      </c>
      <c r="J40" s="382">
        <f t="shared" si="7"/>
        <v>0</v>
      </c>
    </row>
    <row r="41" spans="2:10" s="248" customFormat="1" ht="17.5" customHeight="1">
      <c r="B41" s="242"/>
      <c r="C41" s="243"/>
      <c r="D41" s="230" t="s">
        <v>190</v>
      </c>
      <c r="E41" s="244"/>
      <c r="F41" s="245"/>
      <c r="G41" s="246"/>
      <c r="H41" s="247"/>
      <c r="I41" s="234">
        <f>SUM(I35:I40)</f>
        <v>0</v>
      </c>
      <c r="J41" s="234">
        <f>SUM(J35:J40)</f>
        <v>0</v>
      </c>
    </row>
    <row r="42" spans="2:10" s="111" customFormat="1">
      <c r="B42" s="127"/>
      <c r="C42" s="133"/>
      <c r="D42" s="113"/>
      <c r="E42" s="208"/>
      <c r="F42" s="112"/>
      <c r="G42" s="112"/>
      <c r="H42" s="112"/>
      <c r="I42" s="112"/>
    </row>
    <row r="43" spans="2:10">
      <c r="B43" s="202"/>
      <c r="C43" s="203"/>
      <c r="D43" s="204"/>
      <c r="E43" s="205"/>
      <c r="F43" s="206"/>
      <c r="G43" s="207"/>
      <c r="H43" s="207"/>
      <c r="I43" s="207"/>
      <c r="J43" s="207"/>
    </row>
    <row r="44" spans="2:10" ht="15.65">
      <c r="B44" s="381" t="s">
        <v>162</v>
      </c>
      <c r="C44" s="381"/>
      <c r="D44" s="381"/>
      <c r="E44" s="381"/>
      <c r="F44" s="381"/>
      <c r="G44" s="381"/>
      <c r="H44" s="381"/>
      <c r="I44" s="381"/>
      <c r="J44" s="381"/>
    </row>
    <row r="45" spans="2:10" ht="122.3">
      <c r="B45" s="196">
        <v>1</v>
      </c>
      <c r="C45" s="197" t="s">
        <v>129</v>
      </c>
      <c r="D45" s="211" t="s">
        <v>252</v>
      </c>
      <c r="E45" s="198">
        <v>24</v>
      </c>
      <c r="F45" s="212" t="s">
        <v>56</v>
      </c>
      <c r="G45" s="382"/>
      <c r="H45" s="410"/>
      <c r="I45" s="382">
        <f>ROUND(E45*G45, 0)</f>
        <v>0</v>
      </c>
      <c r="J45" s="382">
        <f>ROUND(E45*H45, 0)</f>
        <v>0</v>
      </c>
    </row>
    <row r="46" spans="2:10" ht="54.35">
      <c r="B46" s="196">
        <v>2</v>
      </c>
      <c r="C46" s="197" t="s">
        <v>41</v>
      </c>
      <c r="D46" s="197" t="s">
        <v>69</v>
      </c>
      <c r="E46" s="198">
        <v>15.930999999999999</v>
      </c>
      <c r="F46" s="199" t="s">
        <v>242</v>
      </c>
      <c r="G46" s="382"/>
      <c r="H46" s="382"/>
      <c r="I46" s="382">
        <f t="shared" ref="I46:I53" si="8">ROUND(E46*G46, 0)</f>
        <v>0</v>
      </c>
      <c r="J46" s="382">
        <f t="shared" ref="J46:J53" si="9">ROUND(E46*H46, 0)</f>
        <v>0</v>
      </c>
    </row>
    <row r="47" spans="2:10" s="111" customFormat="1" ht="27.2">
      <c r="B47" s="196">
        <v>3</v>
      </c>
      <c r="C47" s="65" t="s">
        <v>5</v>
      </c>
      <c r="D47" s="128" t="s">
        <v>243</v>
      </c>
      <c r="E47" s="195">
        <v>8</v>
      </c>
      <c r="F47" s="125" t="s">
        <v>125</v>
      </c>
      <c r="G47" s="110"/>
      <c r="H47" s="110"/>
      <c r="I47" s="382">
        <f t="shared" si="8"/>
        <v>0</v>
      </c>
      <c r="J47" s="382">
        <f t="shared" si="9"/>
        <v>0</v>
      </c>
    </row>
    <row r="48" spans="2:10" s="111" customFormat="1" ht="40.75">
      <c r="B48" s="196">
        <v>4</v>
      </c>
      <c r="C48" s="65" t="s">
        <v>6</v>
      </c>
      <c r="D48" s="128" t="s">
        <v>244</v>
      </c>
      <c r="E48" s="195">
        <v>3</v>
      </c>
      <c r="F48" s="125" t="s">
        <v>125</v>
      </c>
      <c r="G48" s="110"/>
      <c r="H48" s="110"/>
      <c r="I48" s="382">
        <f t="shared" si="8"/>
        <v>0</v>
      </c>
      <c r="J48" s="382">
        <f t="shared" si="9"/>
        <v>0</v>
      </c>
    </row>
    <row r="49" spans="2:10" s="111" customFormat="1" ht="40.75">
      <c r="B49" s="196">
        <v>5</v>
      </c>
      <c r="C49" s="65" t="s">
        <v>7</v>
      </c>
      <c r="D49" s="128" t="s">
        <v>245</v>
      </c>
      <c r="E49" s="213">
        <v>39</v>
      </c>
      <c r="F49" s="125" t="s">
        <v>125</v>
      </c>
      <c r="G49" s="110"/>
      <c r="H49" s="110"/>
      <c r="I49" s="382">
        <f t="shared" si="8"/>
        <v>0</v>
      </c>
      <c r="J49" s="382">
        <f t="shared" si="9"/>
        <v>0</v>
      </c>
    </row>
    <row r="50" spans="2:10" s="111" customFormat="1" ht="40.75">
      <c r="B50" s="196">
        <v>6</v>
      </c>
      <c r="C50" s="65" t="s">
        <v>8</v>
      </c>
      <c r="D50" s="128" t="s">
        <v>246</v>
      </c>
      <c r="E50" s="209">
        <v>6</v>
      </c>
      <c r="F50" s="125" t="s">
        <v>125</v>
      </c>
      <c r="G50" s="110"/>
      <c r="H50" s="110"/>
      <c r="I50" s="382">
        <f t="shared" si="8"/>
        <v>0</v>
      </c>
      <c r="J50" s="382">
        <f t="shared" si="9"/>
        <v>0</v>
      </c>
    </row>
    <row r="51" spans="2:10" s="111" customFormat="1" ht="54.35">
      <c r="B51" s="196">
        <v>7</v>
      </c>
      <c r="C51" s="65" t="s">
        <v>25</v>
      </c>
      <c r="D51" s="109" t="s">
        <v>253</v>
      </c>
      <c r="E51" s="252">
        <v>1</v>
      </c>
      <c r="F51" s="253" t="s">
        <v>95</v>
      </c>
      <c r="G51" s="130"/>
      <c r="H51" s="382"/>
      <c r="I51" s="382">
        <f t="shared" ref="I51" si="10">ROUND(E51*G51, 0)</f>
        <v>0</v>
      </c>
      <c r="J51" s="382">
        <f t="shared" ref="J51" si="11">ROUND(E51*H51, 0)</f>
        <v>0</v>
      </c>
    </row>
    <row r="52" spans="2:10" s="210" customFormat="1" ht="40.75">
      <c r="B52" s="196">
        <v>8</v>
      </c>
      <c r="C52" s="131" t="s">
        <v>25</v>
      </c>
      <c r="D52" s="129" t="s">
        <v>254</v>
      </c>
      <c r="E52" s="254">
        <v>2.2000000000000002</v>
      </c>
      <c r="F52" s="255" t="s">
        <v>56</v>
      </c>
      <c r="G52" s="130"/>
      <c r="H52" s="382"/>
      <c r="I52" s="382">
        <f t="shared" si="8"/>
        <v>0</v>
      </c>
      <c r="J52" s="382">
        <f t="shared" si="9"/>
        <v>0</v>
      </c>
    </row>
    <row r="53" spans="2:10" s="111" customFormat="1">
      <c r="B53" s="196">
        <v>9</v>
      </c>
      <c r="C53" s="131" t="s">
        <v>25</v>
      </c>
      <c r="D53" s="129" t="s">
        <v>2</v>
      </c>
      <c r="E53" s="256">
        <v>1</v>
      </c>
      <c r="F53" s="257" t="s">
        <v>95</v>
      </c>
      <c r="G53" s="130"/>
      <c r="H53" s="382"/>
      <c r="I53" s="382">
        <f t="shared" si="8"/>
        <v>0</v>
      </c>
      <c r="J53" s="382">
        <f t="shared" si="9"/>
        <v>0</v>
      </c>
    </row>
    <row r="54" spans="2:10" s="235" customFormat="1" ht="17.5" customHeight="1">
      <c r="B54" s="249"/>
      <c r="C54" s="230"/>
      <c r="D54" s="230" t="s">
        <v>190</v>
      </c>
      <c r="E54" s="250"/>
      <c r="F54" s="230"/>
      <c r="G54" s="230"/>
      <c r="H54" s="251"/>
      <c r="I54" s="234">
        <f>SUM(I45:I53)</f>
        <v>0</v>
      </c>
      <c r="J54" s="234">
        <f>SUM(J45:J53)</f>
        <v>0</v>
      </c>
    </row>
    <row r="57" spans="2:10" ht="15.65">
      <c r="B57" s="381" t="s">
        <v>209</v>
      </c>
      <c r="C57" s="381"/>
      <c r="D57" s="381"/>
      <c r="E57" s="381"/>
      <c r="F57" s="381"/>
      <c r="G57" s="381"/>
      <c r="H57" s="381"/>
      <c r="I57" s="381"/>
      <c r="J57" s="381"/>
    </row>
    <row r="58" spans="2:10" ht="81.55">
      <c r="B58" s="214" t="s">
        <v>187</v>
      </c>
      <c r="C58" s="215" t="s">
        <v>42</v>
      </c>
      <c r="D58" s="216" t="s">
        <v>247</v>
      </c>
      <c r="E58" s="217"/>
      <c r="F58" s="218"/>
      <c r="G58" s="219"/>
      <c r="H58" s="219"/>
      <c r="I58" s="219"/>
      <c r="J58" s="220"/>
    </row>
    <row r="59" spans="2:10">
      <c r="B59" s="221" t="s">
        <v>43</v>
      </c>
      <c r="C59" s="215"/>
      <c r="D59" s="222" t="s">
        <v>70</v>
      </c>
      <c r="E59" s="258">
        <v>1</v>
      </c>
      <c r="F59" s="201" t="s">
        <v>64</v>
      </c>
      <c r="G59" s="411"/>
      <c r="H59" s="411"/>
      <c r="I59" s="411">
        <f t="shared" ref="I59:I64" si="12">ROUND(E59*G59, 0)</f>
        <v>0</v>
      </c>
      <c r="J59" s="411">
        <f t="shared" ref="J59:J64" si="13">ROUND(E59*H59, 0)</f>
        <v>0</v>
      </c>
    </row>
    <row r="60" spans="2:10">
      <c r="B60" s="221" t="s">
        <v>44</v>
      </c>
      <c r="C60" s="223"/>
      <c r="D60" s="222" t="s">
        <v>71</v>
      </c>
      <c r="E60" s="258">
        <v>3</v>
      </c>
      <c r="F60" s="201" t="s">
        <v>64</v>
      </c>
      <c r="G60" s="382"/>
      <c r="H60" s="411"/>
      <c r="I60" s="411">
        <f t="shared" si="12"/>
        <v>0</v>
      </c>
      <c r="J60" s="411">
        <f t="shared" si="13"/>
        <v>0</v>
      </c>
    </row>
    <row r="61" spans="2:10">
      <c r="B61" s="221" t="s">
        <v>45</v>
      </c>
      <c r="C61" s="223"/>
      <c r="D61" s="222" t="s">
        <v>72</v>
      </c>
      <c r="E61" s="258">
        <v>13</v>
      </c>
      <c r="F61" s="201" t="s">
        <v>64</v>
      </c>
      <c r="G61" s="382"/>
      <c r="H61" s="411"/>
      <c r="I61" s="411">
        <f t="shared" si="12"/>
        <v>0</v>
      </c>
      <c r="J61" s="411">
        <f t="shared" si="13"/>
        <v>0</v>
      </c>
    </row>
    <row r="62" spans="2:10">
      <c r="B62" s="221" t="s">
        <v>46</v>
      </c>
      <c r="C62" s="223"/>
      <c r="D62" s="222" t="s">
        <v>73</v>
      </c>
      <c r="E62" s="258">
        <v>12</v>
      </c>
      <c r="F62" s="201" t="s">
        <v>64</v>
      </c>
      <c r="G62" s="382"/>
      <c r="H62" s="411"/>
      <c r="I62" s="411">
        <f t="shared" si="12"/>
        <v>0</v>
      </c>
      <c r="J62" s="411">
        <f t="shared" si="13"/>
        <v>0</v>
      </c>
    </row>
    <row r="63" spans="2:10">
      <c r="B63" s="221" t="s">
        <v>47</v>
      </c>
      <c r="C63" s="223"/>
      <c r="D63" s="222" t="s">
        <v>74</v>
      </c>
      <c r="E63" s="258">
        <v>2</v>
      </c>
      <c r="F63" s="201" t="s">
        <v>64</v>
      </c>
      <c r="G63" s="382"/>
      <c r="H63" s="411"/>
      <c r="I63" s="411">
        <f t="shared" si="12"/>
        <v>0</v>
      </c>
      <c r="J63" s="411">
        <f t="shared" si="13"/>
        <v>0</v>
      </c>
    </row>
    <row r="64" spans="2:10">
      <c r="B64" s="221" t="s">
        <v>48</v>
      </c>
      <c r="C64" s="223"/>
      <c r="D64" s="224" t="s">
        <v>75</v>
      </c>
      <c r="E64" s="259">
        <v>4</v>
      </c>
      <c r="F64" s="225" t="s">
        <v>64</v>
      </c>
      <c r="G64" s="412"/>
      <c r="H64" s="413"/>
      <c r="I64" s="413">
        <f t="shared" si="12"/>
        <v>0</v>
      </c>
      <c r="J64" s="413">
        <f t="shared" si="13"/>
        <v>0</v>
      </c>
    </row>
    <row r="65" spans="2:10" s="235" customFormat="1" ht="14.95" customHeight="1">
      <c r="B65" s="229"/>
      <c r="C65" s="230"/>
      <c r="D65" s="230" t="s">
        <v>190</v>
      </c>
      <c r="E65" s="231"/>
      <c r="F65" s="230"/>
      <c r="G65" s="232"/>
      <c r="H65" s="233"/>
      <c r="I65" s="234">
        <f>SUM(I59:I64)</f>
        <v>0</v>
      </c>
      <c r="J65" s="234">
        <f>SUM(J59:J64)</f>
        <v>0</v>
      </c>
    </row>
  </sheetData>
  <sheetProtection algorithmName="SHA-512" hashValue="EJz4BHmMGbIHuN+TFBAs38/n26cekDTcs0RTven8nn6qkVDuDC4DBWOFjXPpg5vInhBiOx2451KSkQzyX1xA1w==" saltValue="TlzK8T5Iu3XW9Ax0/9ZYrQ==" spinCount="100000" sheet="1" objects="1" scenarios="1" formatCells="0" autoFilter="0"/>
  <mergeCells count="9">
    <mergeCell ref="B22:J22"/>
    <mergeCell ref="B34:J34"/>
    <mergeCell ref="B44:J44"/>
    <mergeCell ref="B57:J57"/>
    <mergeCell ref="B2:J2"/>
    <mergeCell ref="B3:J3"/>
    <mergeCell ref="B4:J4"/>
    <mergeCell ref="B5:J5"/>
    <mergeCell ref="B10:J10"/>
  </mergeCells>
  <pageMargins left="0.47244094488188981" right="7.874015748031496E-2" top="0.51181102362204722" bottom="0.70866141732283472" header="0.39370078740157483" footer="0.35433070866141736"/>
  <pageSetup paperSize="9" scale="90" orientation="portrait" r:id="rId1"/>
  <headerFooter alignWithMargins="0">
    <oddFooter>&amp;C&amp;"Times New Roman,Normál"&amp;11&amp;P.oldal</oddFooter>
  </headerFooter>
  <rowBreaks count="5" manualBreakCount="5">
    <brk id="8" max="16383" man="1"/>
    <brk id="20" max="16383" man="1"/>
    <brk id="32" max="16383" man="1"/>
    <brk id="42" max="16383" man="1"/>
    <brk id="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7</vt:i4>
      </vt:variant>
      <vt:variant>
        <vt:lpstr>Névvel ellátott tartományok</vt:lpstr>
      </vt:variant>
      <vt:variant>
        <vt:i4>7</vt:i4>
      </vt:variant>
    </vt:vector>
  </HeadingPairs>
  <TitlesOfParts>
    <vt:vector size="14" baseType="lpstr">
      <vt:lpstr>ELŐLAP</vt:lpstr>
      <vt:lpstr>Általános leírás</vt:lpstr>
      <vt:lpstr>Összesítő-ÉPÍTÉSZET</vt:lpstr>
      <vt:lpstr>Építészet kv</vt:lpstr>
      <vt:lpstr>ELŐLAP (2)</vt:lpstr>
      <vt:lpstr>Összesítő-STATIKA</vt:lpstr>
      <vt:lpstr>Statika kv</vt:lpstr>
      <vt:lpstr>'Építészet kv'!Nyomtatási_cím</vt:lpstr>
      <vt:lpstr>'Statika kv'!Nyomtatási_cím</vt:lpstr>
      <vt:lpstr>'Általános leírás'!Nyomtatási_terület</vt:lpstr>
      <vt:lpstr>ELŐLAP!Nyomtatási_terület</vt:lpstr>
      <vt:lpstr>'ELŐLAP (2)'!Nyomtatási_terület</vt:lpstr>
      <vt:lpstr>'Építészet kv'!Nyomtatási_terület</vt:lpstr>
      <vt:lpstr>'Statika kv'!Nyomtatási_terület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Erzsi</dc:creator>
  <cp:lastModifiedBy>Szöllősi Erika</cp:lastModifiedBy>
  <cp:lastPrinted>2016-01-11T06:43:28Z</cp:lastPrinted>
  <dcterms:created xsi:type="dcterms:W3CDTF">2013-09-17T20:12:32Z</dcterms:created>
  <dcterms:modified xsi:type="dcterms:W3CDTF">2016-08-23T11:43:49Z</dcterms:modified>
</cp:coreProperties>
</file>